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Баланс" sheetId="1" r:id="rId1"/>
    <sheet name="фхд" sheetId="2" r:id="rId2"/>
    <sheet name="капитал" sheetId="3" r:id="rId3"/>
    <sheet name="оддс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AS2DocOpenMode_1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njh" localSheetId="0" hidden="1">{#N/A,#N/A,FALSE,"Aging Summary";#N/A,#N/A,FALSE,"Ratio Analysis";#N/A,#N/A,FALSE,"Test 120 Day Accts";#N/A,#N/A,FALSE,"Tickmarks"}</definedName>
    <definedName name="bnjh" localSheetId="2" hidden="1">{#N/A,#N/A,FALSE,"Aging Summary";#N/A,#N/A,FALSE,"Ratio Analysis";#N/A,#N/A,FALSE,"Test 120 Day Accts";#N/A,#N/A,FALSE,"Tickmarks"}</definedName>
    <definedName name="bnjh" localSheetId="3" hidden="1">{#N/A,#N/A,FALSE,"Aging Summary";#N/A,#N/A,FALSE,"Ratio Analysis";#N/A,#N/A,FALSE,"Test 120 Day Accts";#N/A,#N/A,FALSE,"Tickmarks"}</definedName>
    <definedName name="bnjh" localSheetId="1" hidden="1">{#N/A,#N/A,FALSE,"Aging Summary";#N/A,#N/A,FALSE,"Ratio Analysis";#N/A,#N/A,FALSE,"Test 120 Day Accts";#N/A,#N/A,FALSE,"Tickmarks"}</definedName>
    <definedName name="bnjh" hidden="1">{#N/A,#N/A,FALSE,"Aging Summary";#N/A,#N/A,FALSE,"Ratio Analysis";#N/A,#N/A,FALSE,"Test 120 Day Accts";#N/A,#N/A,FALSE,"Tickmarks"}</definedName>
    <definedName name="OLE_LINK8" localSheetId="3">'оддс'!$A$3</definedName>
    <definedName name="TextRefCopyRangeCount" hidden="1">54</definedName>
    <definedName name="TextRefCopyRangeCount_1" hidden="1">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localSheetId="2" hidden="1">{#N/A,#N/A,FALSE,"Aging Summary";#N/A,#N/A,FALSE,"Ratio Analysis";#N/A,#N/A,FALSE,"Test 120 Day Accts";#N/A,#N/A,FALSE,"Tickmarks"}</definedName>
    <definedName name="wrn.Aging._.and._.Trend._.Analysis._1" localSheetId="3" hidden="1">{#N/A,#N/A,FALSE,"Aging Summary";#N/A,#N/A,FALSE,"Ratio Analysis";#N/A,#N/A,FALSE,"Test 120 Day Accts";#N/A,#N/A,FALSE,"Tickmarks"}</definedName>
    <definedName name="wrn.Aging._.and._.Trend._.Analysis._1" localSheetId="1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XREF_COLUMN_1" hidden="1">'[1]DIT'!#REF!</definedName>
    <definedName name="XREF_COLUMN_2" hidden="1">'[2]Analysis COP'!#REF!</definedName>
    <definedName name="XRefActiveRow" hidden="1">#REF!</definedName>
    <definedName name="XRefColumnsCount" hidden="1">1</definedName>
    <definedName name="XRefCopy1Row" hidden="1">'[2]XREF'!#REF!</definedName>
    <definedName name="XRefCopy2Row" hidden="1">#REF!</definedName>
    <definedName name="XRefCopyRangeCount" hidden="1">3</definedName>
    <definedName name="XRefPaste2Row" hidden="1">'[2]XREF'!#REF!</definedName>
    <definedName name="XRefPasteRangeCount" hidden="1">3</definedName>
    <definedName name="люба" localSheetId="0" hidden="1">{#N/A,#N/A,FALSE,"Aging Summary";#N/A,#N/A,FALSE,"Ratio Analysis";#N/A,#N/A,FALSE,"Test 120 Day Accts";#N/A,#N/A,FALSE,"Tickmarks"}</definedName>
    <definedName name="люба" localSheetId="2" hidden="1">{#N/A,#N/A,FALSE,"Aging Summary";#N/A,#N/A,FALSE,"Ratio Analysis";#N/A,#N/A,FALSE,"Test 120 Day Accts";#N/A,#N/A,FALSE,"Tickmarks"}</definedName>
    <definedName name="люба" localSheetId="3" hidden="1">{#N/A,#N/A,FALSE,"Aging Summary";#N/A,#N/A,FALSE,"Ratio Analysis";#N/A,#N/A,FALSE,"Test 120 Day Accts";#N/A,#N/A,FALSE,"Tickmarks"}</definedName>
    <definedName name="люба" localSheetId="1" hidden="1">{#N/A,#N/A,FALSE,"Aging Summary";#N/A,#N/A,FALSE,"Ratio Analysis";#N/A,#N/A,FALSE,"Test 120 Day Accts";#N/A,#N/A,FALSE,"Tickmarks"}</definedName>
    <definedName name="люба" hidden="1">{#N/A,#N/A,FALSE,"Aging Summary";#N/A,#N/A,FALSE,"Ratio Analysis";#N/A,#N/A,FALSE,"Test 120 Day Accts";#N/A,#N/A,FALSE,"Tickmarks"}</definedName>
    <definedName name="рпгпшо" localSheetId="0" hidden="1">{#N/A,#N/A,FALSE,"Aging Summary";#N/A,#N/A,FALSE,"Ratio Analysis";#N/A,#N/A,FALSE,"Test 120 Day Accts";#N/A,#N/A,FALSE,"Tickmarks"}</definedName>
    <definedName name="рпгпшо" localSheetId="2" hidden="1">{#N/A,#N/A,FALSE,"Aging Summary";#N/A,#N/A,FALSE,"Ratio Analysis";#N/A,#N/A,FALSE,"Test 120 Day Accts";#N/A,#N/A,FALSE,"Tickmarks"}</definedName>
    <definedName name="рпгпшо" localSheetId="3" hidden="1">{#N/A,#N/A,FALSE,"Aging Summary";#N/A,#N/A,FALSE,"Ratio Analysis";#N/A,#N/A,FALSE,"Test 120 Day Accts";#N/A,#N/A,FALSE,"Tickmarks"}</definedName>
    <definedName name="рпгпшо" localSheetId="1" hidden="1">{#N/A,#N/A,FALSE,"Aging Summary";#N/A,#N/A,FALSE,"Ratio Analysis";#N/A,#N/A,FALSE,"Test 120 Day Accts";#N/A,#N/A,FALSE,"Tickmarks"}</definedName>
    <definedName name="рпгпшо" hidden="1">{#N/A,#N/A,FALSE,"Aging Summary";#N/A,#N/A,FALSE,"Ratio Analysis";#N/A,#N/A,FALSE,"Test 120 Day Accts";#N/A,#N/A,FALSE,"Tickmarks"}</definedName>
    <definedName name="рпргшг9" localSheetId="0" hidden="1">{#N/A,#N/A,FALSE,"Aging Summary";#N/A,#N/A,FALSE,"Ratio Analysis";#N/A,#N/A,FALSE,"Test 120 Day Accts";#N/A,#N/A,FALSE,"Tickmarks"}</definedName>
    <definedName name="рпргшг9" localSheetId="2" hidden="1">{#N/A,#N/A,FALSE,"Aging Summary";#N/A,#N/A,FALSE,"Ratio Analysis";#N/A,#N/A,FALSE,"Test 120 Day Accts";#N/A,#N/A,FALSE,"Tickmarks"}</definedName>
    <definedName name="рпргшг9" localSheetId="3" hidden="1">{#N/A,#N/A,FALSE,"Aging Summary";#N/A,#N/A,FALSE,"Ratio Analysis";#N/A,#N/A,FALSE,"Test 120 Day Accts";#N/A,#N/A,FALSE,"Tickmarks"}</definedName>
    <definedName name="рпргшг9" localSheetId="1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юля" localSheetId="0" hidden="1">{#N/A,#N/A,FALSE,"Aging Summary";#N/A,#N/A,FALSE,"Ratio Analysis";#N/A,#N/A,FALSE,"Test 120 Day Accts";#N/A,#N/A,FALSE,"Tickmarks"}</definedName>
    <definedName name="юля" localSheetId="2" hidden="1">{#N/A,#N/A,FALSE,"Aging Summary";#N/A,#N/A,FALSE,"Ratio Analysis";#N/A,#N/A,FALSE,"Test 120 Day Accts";#N/A,#N/A,FALSE,"Tickmarks"}</definedName>
    <definedName name="юля" localSheetId="3" hidden="1">{#N/A,#N/A,FALSE,"Aging Summary";#N/A,#N/A,FALSE,"Ratio Analysis";#N/A,#N/A,FALSE,"Test 120 Day Accts";#N/A,#N/A,FALSE,"Tickmarks"}</definedName>
    <definedName name="юля" localSheetId="1" hidden="1">{#N/A,#N/A,FALSE,"Aging Summary";#N/A,#N/A,FALSE,"Ratio Analysis";#N/A,#N/A,FALSE,"Test 120 Day Accts";#N/A,#N/A,FALSE,"Tickmarks"}</definedName>
    <definedName name="юля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<sst xmlns="http://schemas.openxmlformats.org/spreadsheetml/2006/main" count="127" uniqueCount="116">
  <si>
    <t>АКТИВЫ</t>
  </si>
  <si>
    <t>Основные средства</t>
  </si>
  <si>
    <t>Нематериальные активы</t>
  </si>
  <si>
    <t>Прочие долгосрочные активы</t>
  </si>
  <si>
    <t>Итого долгосрочные активы</t>
  </si>
  <si>
    <t xml:space="preserve">Товарно-материальные запасы </t>
  </si>
  <si>
    <t>Переплата по подоходному налогу</t>
  </si>
  <si>
    <t xml:space="preserve">Налог на добавленную стоимость и прочие налоги к возмещению </t>
  </si>
  <si>
    <t>Денежные средства и их эквиваленты</t>
  </si>
  <si>
    <t>Итого краткосрочные активы</t>
  </si>
  <si>
    <t>Итого активы</t>
  </si>
  <si>
    <t xml:space="preserve">Акционерный капитал </t>
  </si>
  <si>
    <t xml:space="preserve">Дополнительный оплаченный капитал </t>
  </si>
  <si>
    <t>Прочий резервный капитал</t>
  </si>
  <si>
    <t>Нераспределенная прибыль</t>
  </si>
  <si>
    <t>Итого собственный капитал</t>
  </si>
  <si>
    <t>Долгосрочная кредиторская задолженность</t>
  </si>
  <si>
    <t>Итого долгосрочные обязательства</t>
  </si>
  <si>
    <t>Итого обязательства</t>
  </si>
  <si>
    <t>Выручка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</si>
  <si>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</si>
  <si>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</si>
  <si>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</si>
  <si>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</si>
  <si>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</si>
  <si>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</si>
  <si>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</si>
  <si>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</si>
  <si>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Прочий совокупный доход</t>
  </si>
  <si>
    <t>Статьи, которые впоследствии не будут реклассифицированы в состав прибылей или убытков</t>
  </si>
  <si>
    <t>Простые акции</t>
  </si>
  <si>
    <t>(в тысячах тенге)</t>
  </si>
  <si>
    <t>Уставный капитал</t>
  </si>
  <si>
    <t>Дополни-
тельный
оплаченный
капитал</t>
  </si>
  <si>
    <t>Нераспределенная
прибыль</t>
  </si>
  <si>
    <t>Итого</t>
  </si>
  <si>
    <t>Дивиденды</t>
  </si>
  <si>
    <t>В тысячах казахстанских тенге</t>
  </si>
  <si>
    <t>Реализация готовой продукции</t>
  </si>
  <si>
    <t>Платежи поставщикам и подрядчикам</t>
  </si>
  <si>
    <t>Выплаты по заработной плате</t>
  </si>
  <si>
    <t>Расчеты с бюджетом</t>
  </si>
  <si>
    <t>Получение займов</t>
  </si>
  <si>
    <t>Погашение займов</t>
  </si>
  <si>
    <t>Займы</t>
  </si>
  <si>
    <t>Резерв на рекультивацию</t>
  </si>
  <si>
    <t>Балансовая стоимость привилегированной акции, тенге</t>
  </si>
  <si>
    <t>Прочие резервы</t>
  </si>
  <si>
    <t>Прочие операционные доходы</t>
  </si>
  <si>
    <t>Возмещение НДС с бюджета</t>
  </si>
  <si>
    <t>Прочие операционные  расходы</t>
  </si>
  <si>
    <t xml:space="preserve"> Совокупный доход за год</t>
  </si>
  <si>
    <t>Прибыль на акцию, базовая и разводненая (в тенге на акцию)</t>
  </si>
  <si>
    <t>\</t>
  </si>
  <si>
    <t xml:space="preserve">Прочий совокупный доход </t>
  </si>
  <si>
    <t>Выплата дивидендов за вычетом налога у источника</t>
  </si>
  <si>
    <t>Резерв по курсовым разницам</t>
  </si>
  <si>
    <t>31.12.2020 г.</t>
  </si>
  <si>
    <t>Активы в форме права пользования</t>
  </si>
  <si>
    <t>Инвестиции в  ассоциированную компанию</t>
  </si>
  <si>
    <t>Долгосрочные активы</t>
  </si>
  <si>
    <t xml:space="preserve">Текущие активы </t>
  </si>
  <si>
    <t xml:space="preserve">Дебиторская задолженность </t>
  </si>
  <si>
    <t>Капитал</t>
  </si>
  <si>
    <t>Капитал и обязательства</t>
  </si>
  <si>
    <t>Обязательства по аренде</t>
  </si>
  <si>
    <t>Обязательства по вознаграждениям работников</t>
  </si>
  <si>
    <t>Отложенное налоговое обязательство</t>
  </si>
  <si>
    <t>Текущие  обязательства:</t>
  </si>
  <si>
    <t xml:space="preserve">Долгосрочные обязательства: </t>
  </si>
  <si>
    <t>Краткосрочная кредиторская задолженность</t>
  </si>
  <si>
    <t>Налоги к уплате</t>
  </si>
  <si>
    <t>Итого текущие обязательства</t>
  </si>
  <si>
    <t>Итого  капитал и обязательства</t>
  </si>
  <si>
    <t>Доля в результатах ассоциированной компаний</t>
  </si>
  <si>
    <t>Расходы по корпоративному подоходному налогу</t>
  </si>
  <si>
    <t xml:space="preserve">ПРИБЫЛЬ </t>
  </si>
  <si>
    <t xml:space="preserve">ИТОГО СОВОКУПНЫЙ ДОХОД </t>
  </si>
  <si>
    <t xml:space="preserve">На 1 января 2020 года </t>
  </si>
  <si>
    <t>Прочие поступления</t>
  </si>
  <si>
    <t>Денежные потоки от операционной деятельности</t>
  </si>
  <si>
    <t>Подоходный налог уплаченный</t>
  </si>
  <si>
    <t>Проценты уплаченные</t>
  </si>
  <si>
    <t>Прочие выплаты</t>
  </si>
  <si>
    <t>Чистое поступление денежных средств от операционной деятельности</t>
  </si>
  <si>
    <t>Реализация основных средств</t>
  </si>
  <si>
    <t>Приобретение основных средств и нематериальных активов</t>
  </si>
  <si>
    <t>Дополнительный вклад в уставный капитал ассоциированной компании</t>
  </si>
  <si>
    <t>Увеличение/(уменьшение) денежных средств, ограниченных в использовании</t>
  </si>
  <si>
    <t>Чистое поступление/ (расходование) денежных средств в инвестиционной деятельности</t>
  </si>
  <si>
    <t>Денежные потоки от финансовой деятельности</t>
  </si>
  <si>
    <t>Погашение обязательств по аренде</t>
  </si>
  <si>
    <t xml:space="preserve">Чистое поступление/(расходование) денежных средств </t>
  </si>
  <si>
    <t>в финансовой деятельности</t>
  </si>
  <si>
    <t>Эффект изменения обменного курса валют на денежные средства и их эквиваленты</t>
  </si>
  <si>
    <t>Чистое изменение денежных средств</t>
  </si>
  <si>
    <t>Денежные средства на начало года</t>
  </si>
  <si>
    <t>30.09.2021 г.</t>
  </si>
  <si>
    <t>30 сентября 2021 г</t>
  </si>
  <si>
    <t>30 сентября 2020 г</t>
  </si>
  <si>
    <t>Консолидированный  отчет о движении денежных средств за 9 месяцев 2021 года</t>
  </si>
  <si>
    <t>Консолидированный отчет об изменениях в капитале за 9 месяцев 2021 года</t>
  </si>
  <si>
    <t>Консолидированный отчет о прибылях и убытках и прочем совокупном доходе за 9 месяцев 2021 года</t>
  </si>
  <si>
    <t>Консолидированный отчет о финансовом положении по состоянию на  30 сентября 2021 года</t>
  </si>
  <si>
    <t>Прибыль за 9 месяцев  2021 г</t>
  </si>
  <si>
    <t>На 30 сентября  2021 года</t>
  </si>
  <si>
    <t>30 сентября  2021 г</t>
  </si>
  <si>
    <t>Денежные средства на конец периода</t>
  </si>
  <si>
    <t>Прибыль за 9 месяцев  2020 года</t>
  </si>
  <si>
    <t>На 30 сентября 2020 года</t>
  </si>
  <si>
    <t>На 01 яваря 2021 года</t>
  </si>
  <si>
    <t>Прибыль за 4 квартал 2020 года</t>
  </si>
  <si>
    <t>Прочий совокупный доход за 9 месяцев 2020 года</t>
  </si>
  <si>
    <t>Прочий совокупный доход за 4 квартал 2020 года</t>
  </si>
  <si>
    <t>Прим.</t>
  </si>
  <si>
    <t>Балансовая стоимость простой акции, тенге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</si>
</sst>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_);_(* \(#,##0\);_(* &quot;-&quot;_);_(@_)"/>
    <numFmt numFmtId="175" formatCode="_(* #,##0.00_);_(* \(#,##0.00\);_(* &quot;-&quot;??_);_(@_)"/>
    <numFmt numFmtId="176" formatCode="_ * #,##0.00_ ;_ * \-#,##0.00_ ;_ * &quot;-&quot;??_ ;_ @_ "/>
    <numFmt numFmtId="177" formatCode="_ * #,##0.0_ ;_ * \-#,##0.0_ ;_ * &quot;-&quot;??_ ;_ @_ "/>
    <numFmt numFmtId="178" formatCode="_(* #,##0_);_(* \(#,##0\);_(* &quot;-&quot;??_);_(@_)"/>
    <numFmt numFmtId="179" formatCode="_(\ #,##0.00_);\(\ #,##0.00\);_(* &quot;-&quot;_)"/>
    <numFmt numFmtId="180" formatCode="_(\ #,##0.00_);\(\ #,##0.00\)"/>
    <numFmt numFmtId="181" formatCode="* \(#,##0\);* #,##0_);&quot;-&quot;??_);@"/>
    <numFmt numFmtId="182" formatCode="* #,##0_);* \(#,##0\);&quot;-&quot;??_);@"/>
    <numFmt numFmtId="183" formatCode="0%_);\(0%\)"/>
    <numFmt numFmtId="184" formatCode="_-* #,##0\ _$_-;\-* #,##0\ _$_-;_-* &quot;-&quot;\ _$_-;_-@_-"/>
    <numFmt numFmtId="185" formatCode="_-* #,##0.00\ _$_-;\-* #,##0.00\ _$_-;_-* &quot;-&quot;??\ _$_-;_-@_-"/>
    <numFmt numFmtId="186" formatCode="_(* #,##0.00_);_(* \(#,##0.00\);_(* &quot;-&quot;_);_(@_)"/>
    <numFmt numFmtId="187" formatCode="_-* #,##0_р_._-;\-* #,##0_р_._-;_-* &quot;-&quot;??_р_._-;_-@_-"/>
    <numFmt numFmtId="188" formatCode="_ * #,##0_ ;_ * \-#,##0_ ;_ * &quot;-&quot;??_ ;_ @_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#,##0.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13" formatCode="dddd\,\ mmmm\ dd\,\ yyyy"/>
    <numFmt numFmtId="214" formatCode="_ * #,##0.000_ ;_ * \-#,##0.000_ ;_ * &quot;-&quot;??_ ;_ @_ "/>
    <numFmt numFmtId="215" formatCode="_ * #,##0.0000_ ;_ * \-#,##0.0000_ ;_ * &quot;-&quot;??_ ;_ @_ "/>
    <numFmt numFmtId="216" formatCode="_(* #,##0.0_);_(* \(#,##0.0\);_(* &quot;-&quot;??_);_(@_)"/>
    <numFmt numFmtId="217" formatCode="_(* #,##0.0_);_(* \(#,##0.0\);_(* &quot;-&quot;_);_(@_)"/>
    <numFmt numFmtId="218" formatCode="[$-FC19]d\ mmmm\ yyyy\ &quot;г.&quot;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Univers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ck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1" fontId="5" fillId="0" borderId="0" applyFill="0" applyBorder="0" applyProtection="0">
      <alignment/>
    </xf>
    <xf numFmtId="181" fontId="5" fillId="0" borderId="1" applyFill="0" applyProtection="0">
      <alignment/>
    </xf>
    <xf numFmtId="181" fontId="5" fillId="0" borderId="2" applyFill="0" applyProtection="0">
      <alignment/>
    </xf>
    <xf numFmtId="182" fontId="5" fillId="0" borderId="0" applyFill="0" applyBorder="0" applyProtection="0">
      <alignment/>
    </xf>
    <xf numFmtId="182" fontId="5" fillId="0" borderId="1" applyFill="0" applyProtection="0">
      <alignment/>
    </xf>
    <xf numFmtId="182" fontId="5" fillId="0" borderId="2" applyFill="0" applyProtection="0">
      <alignment/>
    </xf>
    <xf numFmtId="14" fontId="6" fillId="6" borderId="3">
      <alignment horizontal="center"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 applyFill="0" applyBorder="0" applyProtection="0">
      <alignment horizontal="left" vertical="top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7" borderId="4" applyNumberFormat="0" applyAlignment="0" applyProtection="0"/>
    <xf numFmtId="0" fontId="10" fillId="15" borderId="5" applyNumberFormat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17" fillId="16" borderId="10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74" fontId="0" fillId="0" borderId="0" xfId="0" applyNumberFormat="1" applyFill="1" applyAlignment="1">
      <alignment/>
    </xf>
    <xf numFmtId="174" fontId="30" fillId="0" borderId="0" xfId="0" applyNumberFormat="1" applyFont="1" applyFill="1" applyAlignment="1">
      <alignment vertical="center"/>
    </xf>
    <xf numFmtId="174" fontId="27" fillId="0" borderId="0" xfId="0" applyNumberFormat="1" applyFont="1" applyFill="1" applyAlignment="1">
      <alignment vertical="center"/>
    </xf>
    <xf numFmtId="174" fontId="31" fillId="0" borderId="3" xfId="0" applyNumberFormat="1" applyFont="1" applyFill="1" applyBorder="1" applyAlignment="1">
      <alignment vertical="center"/>
    </xf>
    <xf numFmtId="174" fontId="31" fillId="0" borderId="0" xfId="0" applyNumberFormat="1" applyFont="1" applyFill="1" applyAlignment="1">
      <alignment/>
    </xf>
    <xf numFmtId="174" fontId="32" fillId="0" borderId="3" xfId="0" applyNumberFormat="1" applyFont="1" applyFill="1" applyBorder="1" applyAlignment="1">
      <alignment vertical="center"/>
    </xf>
    <xf numFmtId="174" fontId="31" fillId="0" borderId="13" xfId="0" applyNumberFormat="1" applyFont="1" applyFill="1" applyBorder="1" applyAlignment="1">
      <alignment vertical="center"/>
    </xf>
    <xf numFmtId="174" fontId="33" fillId="0" borderId="0" xfId="0" applyNumberFormat="1" applyFont="1" applyFill="1" applyAlignment="1">
      <alignment vertical="center"/>
    </xf>
    <xf numFmtId="0" fontId="30" fillId="0" borderId="3" xfId="0" applyNumberFormat="1" applyFont="1" applyFill="1" applyBorder="1" applyAlignment="1">
      <alignment horizontal="right" vertical="center" wrapText="1"/>
    </xf>
    <xf numFmtId="174" fontId="26" fillId="0" borderId="0" xfId="0" applyNumberFormat="1" applyFont="1" applyFill="1" applyBorder="1" applyAlignment="1">
      <alignment vertical="center"/>
    </xf>
    <xf numFmtId="174" fontId="27" fillId="0" borderId="0" xfId="0" applyNumberFormat="1" applyFont="1" applyFill="1" applyBorder="1" applyAlignment="1">
      <alignment vertical="center"/>
    </xf>
    <xf numFmtId="174" fontId="27" fillId="0" borderId="0" xfId="0" applyNumberFormat="1" applyFont="1" applyFill="1" applyAlignment="1">
      <alignment vertical="center" wrapText="1"/>
    </xf>
    <xf numFmtId="174" fontId="0" fillId="0" borderId="0" xfId="0" applyNumberFormat="1" applyFill="1" applyAlignment="1">
      <alignment wrapText="1"/>
    </xf>
    <xf numFmtId="174" fontId="27" fillId="0" borderId="0" xfId="0" applyNumberFormat="1" applyFont="1" applyAlignment="1">
      <alignment/>
    </xf>
    <xf numFmtId="174" fontId="33" fillId="0" borderId="3" xfId="0" applyNumberFormat="1" applyFont="1" applyBorder="1" applyAlignment="1">
      <alignment vertical="center" wrapText="1"/>
    </xf>
    <xf numFmtId="174" fontId="30" fillId="0" borderId="3" xfId="0" applyNumberFormat="1" applyFont="1" applyBorder="1" applyAlignment="1">
      <alignment horizontal="right" wrapText="1"/>
    </xf>
    <xf numFmtId="174" fontId="30" fillId="0" borderId="3" xfId="0" applyNumberFormat="1" applyFont="1" applyBorder="1" applyAlignment="1">
      <alignment horizontal="right" vertical="center" wrapText="1"/>
    </xf>
    <xf numFmtId="174" fontId="30" fillId="0" borderId="0" xfId="0" applyNumberFormat="1" applyFont="1" applyAlignment="1">
      <alignment vertical="center" wrapText="1"/>
    </xf>
    <xf numFmtId="174" fontId="27" fillId="0" borderId="0" xfId="0" applyNumberFormat="1" applyFont="1" applyAlignment="1">
      <alignment vertical="center" wrapText="1"/>
    </xf>
    <xf numFmtId="174" fontId="32" fillId="0" borderId="0" xfId="0" applyNumberFormat="1" applyFont="1" applyAlignment="1">
      <alignment vertical="center" wrapText="1"/>
    </xf>
    <xf numFmtId="174" fontId="31" fillId="0" borderId="0" xfId="0" applyNumberFormat="1" applyFont="1" applyAlignment="1">
      <alignment vertical="center" wrapText="1"/>
    </xf>
    <xf numFmtId="174" fontId="31" fillId="0" borderId="0" xfId="0" applyNumberFormat="1" applyFont="1" applyAlignment="1">
      <alignment/>
    </xf>
    <xf numFmtId="174" fontId="30" fillId="0" borderId="0" xfId="0" applyNumberFormat="1" applyFont="1" applyAlignment="1">
      <alignment/>
    </xf>
    <xf numFmtId="174" fontId="31" fillId="0" borderId="3" xfId="0" applyNumberFormat="1" applyFont="1" applyBorder="1" applyAlignment="1">
      <alignment vertical="center" wrapText="1"/>
    </xf>
    <xf numFmtId="174" fontId="27" fillId="0" borderId="0" xfId="0" applyNumberFormat="1" applyFont="1" applyAlignment="1">
      <alignment vertical="center"/>
    </xf>
    <xf numFmtId="174" fontId="27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174" fontId="30" fillId="0" borderId="0" xfId="0" applyNumberFormat="1" applyFont="1" applyAlignment="1">
      <alignment horizontal="center"/>
    </xf>
    <xf numFmtId="0" fontId="30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74" fontId="27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0" fontId="27" fillId="0" borderId="3" xfId="0" applyFont="1" applyBorder="1" applyAlignment="1">
      <alignment wrapText="1"/>
    </xf>
    <xf numFmtId="0" fontId="30" fillId="0" borderId="3" xfId="0" applyFont="1" applyBorder="1" applyAlignment="1">
      <alignment wrapText="1"/>
    </xf>
    <xf numFmtId="174" fontId="34" fillId="0" borderId="0" xfId="0" applyNumberFormat="1" applyFont="1" applyAlignment="1">
      <alignment/>
    </xf>
    <xf numFmtId="174" fontId="27" fillId="0" borderId="0" xfId="76" applyNumberFormat="1" applyFont="1" applyFill="1" applyAlignment="1">
      <alignment/>
      <protection/>
    </xf>
    <xf numFmtId="174" fontId="29" fillId="0" borderId="0" xfId="76" applyNumberFormat="1" applyFont="1" applyFill="1" applyAlignment="1">
      <alignment vertical="center"/>
      <protection/>
    </xf>
    <xf numFmtId="174" fontId="30" fillId="0" borderId="0" xfId="76" applyNumberFormat="1" applyFont="1" applyFill="1" applyAlignment="1">
      <alignment horizontal="right" vertical="center"/>
      <protection/>
    </xf>
    <xf numFmtId="174" fontId="0" fillId="0" borderId="0" xfId="76" applyNumberFormat="1" applyFill="1" applyAlignment="1">
      <alignment/>
      <protection/>
    </xf>
    <xf numFmtId="174" fontId="30" fillId="0" borderId="0" xfId="76" applyNumberFormat="1" applyFont="1" applyFill="1" applyAlignment="1">
      <alignment vertical="center"/>
      <protection/>
    </xf>
    <xf numFmtId="174" fontId="27" fillId="0" borderId="0" xfId="76" applyNumberFormat="1" applyFont="1" applyFill="1" applyAlignment="1">
      <alignment vertical="center"/>
      <protection/>
    </xf>
    <xf numFmtId="174" fontId="31" fillId="0" borderId="3" xfId="76" applyNumberFormat="1" applyFont="1" applyFill="1" applyBorder="1" applyAlignment="1">
      <alignment vertical="center"/>
      <protection/>
    </xf>
    <xf numFmtId="174" fontId="31" fillId="0" borderId="0" xfId="76" applyNumberFormat="1" applyFont="1" applyFill="1" applyAlignment="1">
      <alignment/>
      <protection/>
    </xf>
    <xf numFmtId="174" fontId="27" fillId="0" borderId="14" xfId="76" applyNumberFormat="1" applyFont="1" applyFill="1" applyBorder="1" applyAlignment="1">
      <alignment vertical="center"/>
      <protection/>
    </xf>
    <xf numFmtId="174" fontId="32" fillId="0" borderId="3" xfId="76" applyNumberFormat="1" applyFont="1" applyFill="1" applyBorder="1" applyAlignment="1">
      <alignment vertical="center"/>
      <protection/>
    </xf>
    <xf numFmtId="174" fontId="30" fillId="0" borderId="14" xfId="76" applyNumberFormat="1" applyFont="1" applyFill="1" applyBorder="1" applyAlignment="1">
      <alignment vertical="center"/>
      <protection/>
    </xf>
    <xf numFmtId="174" fontId="31" fillId="0" borderId="13" xfId="76" applyNumberFormat="1" applyFont="1" applyFill="1" applyBorder="1" applyAlignment="1">
      <alignment vertical="center"/>
      <protection/>
    </xf>
    <xf numFmtId="174" fontId="27" fillId="0" borderId="15" xfId="76" applyNumberFormat="1" applyFont="1" applyFill="1" applyBorder="1" applyAlignment="1">
      <alignment vertical="center"/>
      <protection/>
    </xf>
    <xf numFmtId="174" fontId="31" fillId="0" borderId="3" xfId="76" applyNumberFormat="1" applyFont="1" applyFill="1" applyBorder="1" applyAlignment="1">
      <alignment horizontal="right" vertical="center"/>
      <protection/>
    </xf>
    <xf numFmtId="174" fontId="27" fillId="0" borderId="0" xfId="76" applyNumberFormat="1" applyFont="1" applyFill="1" applyAlignment="1">
      <alignment horizontal="right" vertical="center"/>
      <protection/>
    </xf>
    <xf numFmtId="174" fontId="31" fillId="0" borderId="0" xfId="76" applyNumberFormat="1" applyFont="1" applyFill="1" applyAlignment="1">
      <alignment horizontal="right" vertical="center"/>
      <protection/>
    </xf>
    <xf numFmtId="174" fontId="27" fillId="0" borderId="14" xfId="76" applyNumberFormat="1" applyFont="1" applyFill="1" applyBorder="1" applyAlignment="1">
      <alignment horizontal="right" vertical="center"/>
      <protection/>
    </xf>
    <xf numFmtId="174" fontId="32" fillId="0" borderId="13" xfId="76" applyNumberFormat="1" applyFont="1" applyFill="1" applyBorder="1" applyAlignment="1">
      <alignment vertical="center"/>
      <protection/>
    </xf>
    <xf numFmtId="174" fontId="32" fillId="0" borderId="13" xfId="76" applyNumberFormat="1" applyFont="1" applyFill="1" applyBorder="1" applyAlignment="1">
      <alignment horizontal="right" vertical="center"/>
      <protection/>
    </xf>
    <xf numFmtId="174" fontId="27" fillId="0" borderId="0" xfId="76" applyNumberFormat="1" applyFont="1" applyAlignment="1">
      <alignment horizontal="left"/>
      <protection/>
    </xf>
    <xf numFmtId="174" fontId="27" fillId="0" borderId="0" xfId="76" applyNumberFormat="1" applyFont="1" applyFill="1" applyAlignment="1">
      <alignment/>
      <protection/>
    </xf>
    <xf numFmtId="188" fontId="27" fillId="0" borderId="0" xfId="86" applyNumberFormat="1" applyFont="1" applyAlignment="1">
      <alignment wrapText="1"/>
    </xf>
    <xf numFmtId="174" fontId="27" fillId="0" borderId="0" xfId="76" applyNumberFormat="1" applyFont="1" applyFill="1" applyAlignment="1">
      <alignment horizontal="left" wrapText="1"/>
      <protection/>
    </xf>
    <xf numFmtId="174" fontId="27" fillId="18" borderId="0" xfId="76" applyNumberFormat="1" applyFont="1" applyFill="1" applyAlignment="1">
      <alignment/>
      <protection/>
    </xf>
    <xf numFmtId="174" fontId="30" fillId="0" borderId="0" xfId="0" applyNumberFormat="1" applyFont="1" applyFill="1" applyAlignment="1">
      <alignment horizontal="center" vertical="center"/>
    </xf>
    <xf numFmtId="3" fontId="27" fillId="0" borderId="0" xfId="0" applyNumberFormat="1" applyFont="1" applyAlignment="1">
      <alignment horizontal="right" wrapText="1"/>
    </xf>
    <xf numFmtId="174" fontId="27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174" fontId="30" fillId="0" borderId="0" xfId="0" applyNumberFormat="1" applyFont="1" applyAlignment="1">
      <alignment/>
    </xf>
    <xf numFmtId="174" fontId="27" fillId="0" borderId="16" xfId="0" applyNumberFormat="1" applyFont="1" applyBorder="1" applyAlignment="1">
      <alignment vertical="center" wrapText="1"/>
    </xf>
    <xf numFmtId="0" fontId="27" fillId="0" borderId="16" xfId="0" applyFont="1" applyBorder="1" applyAlignment="1">
      <alignment wrapText="1"/>
    </xf>
    <xf numFmtId="3" fontId="27" fillId="0" borderId="16" xfId="0" applyNumberFormat="1" applyFont="1" applyBorder="1" applyAlignment="1">
      <alignment wrapText="1"/>
    </xf>
    <xf numFmtId="174" fontId="27" fillId="0" borderId="0" xfId="0" applyNumberFormat="1" applyFont="1" applyAlignment="1">
      <alignment vertical="center" wrapText="1"/>
    </xf>
    <xf numFmtId="174" fontId="30" fillId="0" borderId="3" xfId="0" applyNumberFormat="1" applyFont="1" applyBorder="1" applyAlignment="1">
      <alignment vertical="center" wrapText="1"/>
    </xf>
    <xf numFmtId="174" fontId="37" fillId="0" borderId="0" xfId="0" applyNumberFormat="1" applyFont="1" applyAlignment="1">
      <alignment/>
    </xf>
    <xf numFmtId="174" fontId="34" fillId="0" borderId="0" xfId="0" applyNumberFormat="1" applyFont="1" applyAlignment="1">
      <alignment/>
    </xf>
    <xf numFmtId="174" fontId="27" fillId="0" borderId="0" xfId="76" applyNumberFormat="1" applyFont="1" applyFill="1" applyBorder="1" applyAlignment="1">
      <alignment vertical="center"/>
      <protection/>
    </xf>
    <xf numFmtId="174" fontId="30" fillId="0" borderId="0" xfId="76" applyNumberFormat="1" applyFont="1" applyFill="1" applyBorder="1" applyAlignment="1">
      <alignment vertical="center"/>
      <protection/>
    </xf>
    <xf numFmtId="174" fontId="35" fillId="0" borderId="0" xfId="76" applyNumberFormat="1" applyFont="1" applyFill="1" applyAlignment="1">
      <alignment vertical="center"/>
      <protection/>
    </xf>
    <xf numFmtId="174" fontId="0" fillId="0" borderId="3" xfId="0" applyNumberForma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174" fontId="31" fillId="0" borderId="3" xfId="0" applyNumberFormat="1" applyFont="1" applyFill="1" applyBorder="1" applyAlignment="1">
      <alignment horizontal="center"/>
    </xf>
    <xf numFmtId="174" fontId="0" fillId="0" borderId="0" xfId="0" applyNumberFormat="1" applyFill="1" applyAlignment="1">
      <alignment horizontal="center" wrapText="1"/>
    </xf>
    <xf numFmtId="174" fontId="31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0" fontId="28" fillId="0" borderId="0" xfId="76" applyNumberFormat="1" applyFont="1" applyAlignment="1">
      <alignment wrapText="1"/>
      <protection/>
    </xf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Alignment="1">
      <alignment/>
    </xf>
    <xf numFmtId="178" fontId="30" fillId="0" borderId="0" xfId="0" applyNumberFormat="1" applyFont="1" applyAlignment="1">
      <alignment wrapText="1"/>
    </xf>
    <xf numFmtId="174" fontId="30" fillId="0" borderId="3" xfId="0" applyNumberFormat="1" applyFont="1" applyBorder="1" applyAlignment="1">
      <alignment vertical="center" wrapText="1"/>
    </xf>
    <xf numFmtId="1" fontId="35" fillId="0" borderId="0" xfId="0" applyNumberFormat="1" applyFont="1" applyAlignment="1">
      <alignment horizontal="center" wrapText="1"/>
    </xf>
    <xf numFmtId="1" fontId="30" fillId="0" borderId="14" xfId="0" applyNumberFormat="1" applyFont="1" applyBorder="1" applyAlignment="1">
      <alignment horizontal="center" wrapText="1"/>
    </xf>
    <xf numFmtId="1" fontId="30" fillId="0" borderId="0" xfId="0" applyNumberFormat="1" applyFont="1" applyAlignment="1">
      <alignment horizontal="center" wrapText="1"/>
    </xf>
    <xf numFmtId="1" fontId="27" fillId="0" borderId="0" xfId="0" applyNumberFormat="1" applyFont="1" applyAlignment="1">
      <alignment horizontal="center" wrapText="1"/>
    </xf>
    <xf numFmtId="1" fontId="27" fillId="0" borderId="3" xfId="0" applyNumberFormat="1" applyFont="1" applyBorder="1" applyAlignment="1">
      <alignment horizontal="center" wrapText="1"/>
    </xf>
    <xf numFmtId="1" fontId="30" fillId="0" borderId="3" xfId="0" applyNumberFormat="1" applyFont="1" applyBorder="1" applyAlignment="1">
      <alignment horizontal="center" wrapText="1"/>
    </xf>
    <xf numFmtId="1" fontId="27" fillId="0" borderId="16" xfId="0" applyNumberFormat="1" applyFont="1" applyBorder="1" applyAlignment="1">
      <alignment horizontal="center" wrapText="1"/>
    </xf>
    <xf numFmtId="1" fontId="27" fillId="0" borderId="0" xfId="0" applyNumberFormat="1" applyFont="1" applyAlignment="1">
      <alignment horizontal="center"/>
    </xf>
    <xf numFmtId="1" fontId="30" fillId="0" borderId="0" xfId="0" applyNumberFormat="1" applyFont="1" applyAlignment="1">
      <alignment horizontal="center"/>
    </xf>
    <xf numFmtId="1" fontId="34" fillId="0" borderId="0" xfId="0" applyNumberFormat="1" applyFont="1" applyAlignment="1">
      <alignment horizontal="center"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266.2 TB-TS-FS 6m 2006 in KZT" xfId="15"/>
    <cellStyle name="_Worksheet in (C) 2272 IFRS 7 -disclosure" xfId="16"/>
    <cellStyle name="_Worksheet in 5350 Aging analysis 31 12 2006 UPDATE-2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40% — акцент1" xfId="24"/>
    <cellStyle name="40% — акцент2" xfId="25"/>
    <cellStyle name="40% — акцент3" xfId="26"/>
    <cellStyle name="40% — акцент4" xfId="27"/>
    <cellStyle name="40% — акцент5" xfId="28"/>
    <cellStyle name="40% — акцент6" xfId="29"/>
    <cellStyle name="60% — акцент1" xfId="30"/>
    <cellStyle name="60% — акцент2" xfId="31"/>
    <cellStyle name="60% — акцент3" xfId="32"/>
    <cellStyle name="60% — акцент4" xfId="33"/>
    <cellStyle name="60% — акцент5" xfId="34"/>
    <cellStyle name="60% — акцент6" xfId="35"/>
    <cellStyle name="Comma 2" xfId="36"/>
    <cellStyle name="Comma 3" xfId="37"/>
    <cellStyle name="Credit" xfId="38"/>
    <cellStyle name="Credit subtotal" xfId="39"/>
    <cellStyle name="Credit Total" xfId="40"/>
    <cellStyle name="Debit" xfId="41"/>
    <cellStyle name="Debit subtotal" xfId="42"/>
    <cellStyle name="Debit Total" xfId="43"/>
    <cellStyle name="Heading" xfId="44"/>
    <cellStyle name="Normal 2" xfId="45"/>
    <cellStyle name="Normal 2 2" xfId="46"/>
    <cellStyle name="Normal 2_Book8" xfId="47"/>
    <cellStyle name="Normal 3" xfId="48"/>
    <cellStyle name="Normal 6" xfId="49"/>
    <cellStyle name="Normal_SHEET" xfId="50"/>
    <cellStyle name="Percent (0)" xfId="51"/>
    <cellStyle name="Standard_acc-report-ias" xfId="52"/>
    <cellStyle name="Style 1" xfId="53"/>
    <cellStyle name="Tickmark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АНДАГАЧ тел3-33-96" xfId="72"/>
    <cellStyle name="Контрольная ячейка" xfId="73"/>
    <cellStyle name="Название" xfId="74"/>
    <cellStyle name="Нейтральный" xfId="75"/>
    <cellStyle name="Обычный_ФО Формы для заполнения 3 кв 201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01.02.98" xfId="84"/>
    <cellStyle name="Тысячи_01.02.98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7.2%20TB-TS-FS%20APC%202006%20new%20updated%20FINAL,%20REFERENCED%20TO%20ISSUED%20REPOR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246%20Production%20cost%20-%20analytical%20procedure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showGridLines="0" tabSelected="1" zoomScale="90" zoomScaleNormal="90" zoomScalePageLayoutView="0" workbookViewId="0" topLeftCell="A1">
      <pane xSplit="1" ySplit="2" topLeftCell="B33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C68" sqref="C68"/>
    </sheetView>
  </sheetViews>
  <sheetFormatPr defaultColWidth="9.140625" defaultRowHeight="12.75"/>
  <cols>
    <col min="1" max="1" width="59.7109375" style="60" customWidth="1"/>
    <col min="2" max="2" width="10.28125" style="60" customWidth="1"/>
    <col min="3" max="3" width="17.00390625" style="43" customWidth="1"/>
    <col min="4" max="4" width="19.421875" style="43" customWidth="1"/>
    <col min="5" max="16384" width="9.140625" style="43" customWidth="1"/>
  </cols>
  <sheetData>
    <row r="1" spans="1:4" s="40" customFormat="1" ht="48.75" customHeight="1">
      <c r="A1" s="86" t="s">
        <v>103</v>
      </c>
      <c r="B1" s="86"/>
      <c r="C1" s="87"/>
      <c r="D1" s="87"/>
    </row>
    <row r="2" spans="1:4" ht="12.75">
      <c r="A2" s="41"/>
      <c r="B2" s="78" t="s">
        <v>114</v>
      </c>
      <c r="C2" s="42" t="s">
        <v>97</v>
      </c>
      <c r="D2" s="42" t="s">
        <v>57</v>
      </c>
    </row>
    <row r="3" spans="1:4" ht="12.75">
      <c r="A3" s="41"/>
      <c r="B3" s="41"/>
      <c r="C3" s="44"/>
      <c r="D3" s="44"/>
    </row>
    <row r="4" spans="1:4" ht="12.75">
      <c r="A4" s="44" t="s">
        <v>0</v>
      </c>
      <c r="B4" s="44"/>
      <c r="C4" s="45"/>
      <c r="D4" s="45"/>
    </row>
    <row r="5" spans="1:4" ht="12.75">
      <c r="A5" s="44" t="s">
        <v>60</v>
      </c>
      <c r="B5" s="44"/>
      <c r="C5" s="45"/>
      <c r="D5" s="45"/>
    </row>
    <row r="6" spans="1:4" ht="12.75">
      <c r="A6" s="45" t="s">
        <v>1</v>
      </c>
      <c r="B6" s="45">
        <v>4</v>
      </c>
      <c r="C6" s="45">
        <v>70050808</v>
      </c>
      <c r="D6" s="45">
        <v>68869636</v>
      </c>
    </row>
    <row r="7" spans="1:4" ht="12.75">
      <c r="A7" s="45" t="s">
        <v>2</v>
      </c>
      <c r="B7" s="45"/>
      <c r="C7" s="45">
        <v>2155680</v>
      </c>
      <c r="D7" s="45">
        <v>1150443</v>
      </c>
    </row>
    <row r="8" spans="1:4" ht="12.75">
      <c r="A8" s="45" t="s">
        <v>58</v>
      </c>
      <c r="B8" s="45"/>
      <c r="C8" s="45">
        <v>283277</v>
      </c>
      <c r="D8" s="45">
        <v>301688</v>
      </c>
    </row>
    <row r="9" spans="1:4" ht="12.75">
      <c r="A9" s="45" t="s">
        <v>59</v>
      </c>
      <c r="B9" s="45">
        <v>5</v>
      </c>
      <c r="C9" s="45">
        <v>1580486</v>
      </c>
      <c r="D9" s="45">
        <v>1100980</v>
      </c>
    </row>
    <row r="10" spans="1:4" ht="12.75">
      <c r="A10" s="45" t="s">
        <v>3</v>
      </c>
      <c r="B10" s="45">
        <v>6</v>
      </c>
      <c r="C10" s="45">
        <v>521364</v>
      </c>
      <c r="D10" s="45">
        <v>867880</v>
      </c>
    </row>
    <row r="11" spans="1:4" s="47" customFormat="1" ht="6.75" thickBot="1">
      <c r="A11" s="46"/>
      <c r="B11" s="46"/>
      <c r="C11" s="46"/>
      <c r="D11" s="46"/>
    </row>
    <row r="12" spans="1:4" ht="12.75">
      <c r="A12" s="45"/>
      <c r="B12" s="45"/>
      <c r="C12" s="45"/>
      <c r="D12" s="45"/>
    </row>
    <row r="13" spans="1:4" ht="12.75">
      <c r="A13" s="44" t="s">
        <v>4</v>
      </c>
      <c r="B13" s="44"/>
      <c r="C13" s="44">
        <f>SUM(C6:C12)</f>
        <v>74591615</v>
      </c>
      <c r="D13" s="44">
        <f>SUM(D6:D12)</f>
        <v>72290627</v>
      </c>
    </row>
    <row r="14" spans="1:4" s="47" customFormat="1" ht="6.75" thickBot="1">
      <c r="A14" s="46"/>
      <c r="B14" s="46"/>
      <c r="C14" s="46"/>
      <c r="D14" s="46"/>
    </row>
    <row r="15" spans="1:4" ht="12.75">
      <c r="A15" s="44" t="s">
        <v>61</v>
      </c>
      <c r="B15" s="44"/>
      <c r="C15" s="45"/>
      <c r="D15" s="45"/>
    </row>
    <row r="16" spans="1:4" ht="12.75">
      <c r="A16" s="45" t="s">
        <v>5</v>
      </c>
      <c r="B16" s="45">
        <v>7</v>
      </c>
      <c r="C16" s="45">
        <v>45473718</v>
      </c>
      <c r="D16" s="45">
        <v>45204057</v>
      </c>
    </row>
    <row r="17" spans="1:4" ht="12.75">
      <c r="A17" s="45" t="s">
        <v>62</v>
      </c>
      <c r="B17" s="45">
        <v>8</v>
      </c>
      <c r="C17" s="45">
        <v>27045168</v>
      </c>
      <c r="D17" s="45">
        <v>17577745</v>
      </c>
    </row>
    <row r="18" spans="1:4" ht="12.75">
      <c r="A18" s="45" t="s">
        <v>6</v>
      </c>
      <c r="B18" s="45"/>
      <c r="C18" s="45">
        <v>1160395</v>
      </c>
      <c r="D18" s="45">
        <v>546647</v>
      </c>
    </row>
    <row r="19" spans="1:4" ht="12.75">
      <c r="A19" s="45" t="s">
        <v>7</v>
      </c>
      <c r="B19" s="45">
        <v>9</v>
      </c>
      <c r="C19" s="45">
        <v>5435415</v>
      </c>
      <c r="D19" s="45">
        <v>5637099</v>
      </c>
    </row>
    <row r="20" spans="1:4" ht="12.75">
      <c r="A20" s="45" t="s">
        <v>8</v>
      </c>
      <c r="B20" s="45">
        <v>10</v>
      </c>
      <c r="C20" s="45">
        <v>3740668</v>
      </c>
      <c r="D20" s="45">
        <v>3323707</v>
      </c>
    </row>
    <row r="21" spans="1:4" s="47" customFormat="1" ht="6.75" thickBot="1">
      <c r="A21" s="46"/>
      <c r="B21" s="46"/>
      <c r="C21" s="46"/>
      <c r="D21" s="46"/>
    </row>
    <row r="22" spans="1:4" ht="12.75">
      <c r="A22" s="48"/>
      <c r="B22" s="76"/>
      <c r="C22" s="45"/>
      <c r="D22" s="45"/>
    </row>
    <row r="23" spans="1:4" ht="12.75">
      <c r="A23" s="44" t="s">
        <v>9</v>
      </c>
      <c r="B23" s="44"/>
      <c r="C23" s="44">
        <f>SUM(C16:C22)</f>
        <v>82855364</v>
      </c>
      <c r="D23" s="44">
        <f>SUM(D16:D22)</f>
        <v>72289255</v>
      </c>
    </row>
    <row r="24" spans="1:4" s="47" customFormat="1" ht="6.75" thickBot="1">
      <c r="A24" s="49"/>
      <c r="B24" s="49"/>
      <c r="C24" s="49"/>
      <c r="D24" s="49"/>
    </row>
    <row r="25" spans="1:4" ht="12.75">
      <c r="A25" s="50"/>
      <c r="B25" s="77"/>
      <c r="C25" s="44"/>
      <c r="D25" s="44"/>
    </row>
    <row r="26" spans="1:4" ht="12.75">
      <c r="A26" s="44" t="s">
        <v>10</v>
      </c>
      <c r="B26" s="44"/>
      <c r="C26" s="44">
        <f>C13+C23</f>
        <v>157446979</v>
      </c>
      <c r="D26" s="44">
        <f>D13+D23</f>
        <v>144579882</v>
      </c>
    </row>
    <row r="27" spans="1:4" s="47" customFormat="1" ht="6.75" thickBot="1">
      <c r="A27" s="51"/>
      <c r="B27" s="51"/>
      <c r="C27" s="51"/>
      <c r="D27" s="51"/>
    </row>
    <row r="28" spans="1:4" ht="13.5" thickTop="1">
      <c r="A28" s="52"/>
      <c r="B28" s="76"/>
      <c r="C28" s="45"/>
      <c r="D28" s="45"/>
    </row>
    <row r="29" spans="1:2" ht="12.75">
      <c r="A29" s="44" t="s">
        <v>64</v>
      </c>
      <c r="B29" s="44"/>
    </row>
    <row r="30" spans="1:2" ht="12.75">
      <c r="A30" s="44"/>
      <c r="B30" s="44"/>
    </row>
    <row r="31" spans="1:2" ht="12.75">
      <c r="A31" s="44" t="s">
        <v>63</v>
      </c>
      <c r="B31" s="44"/>
    </row>
    <row r="32" spans="1:4" ht="12.75">
      <c r="A32" s="45" t="s">
        <v>11</v>
      </c>
      <c r="B32" s="45">
        <v>11</v>
      </c>
      <c r="C32" s="45">
        <v>159988</v>
      </c>
      <c r="D32" s="45">
        <v>159988</v>
      </c>
    </row>
    <row r="33" spans="1:4" ht="12.75">
      <c r="A33" s="45" t="s">
        <v>12</v>
      </c>
      <c r="B33" s="45">
        <v>11</v>
      </c>
      <c r="C33" s="45">
        <v>1282401</v>
      </c>
      <c r="D33" s="45">
        <v>1282401</v>
      </c>
    </row>
    <row r="34" spans="1:4" ht="12.75">
      <c r="A34" s="45" t="s">
        <v>47</v>
      </c>
      <c r="B34" s="45"/>
      <c r="C34" s="45">
        <f>-42631</f>
        <v>-42631</v>
      </c>
      <c r="D34" s="45">
        <f>-42631</f>
        <v>-42631</v>
      </c>
    </row>
    <row r="35" spans="1:4" ht="12.75">
      <c r="A35" s="45" t="s">
        <v>56</v>
      </c>
      <c r="B35" s="45"/>
      <c r="C35" s="45">
        <v>10311702</v>
      </c>
      <c r="D35" s="45">
        <v>9657467</v>
      </c>
    </row>
    <row r="36" spans="1:4" ht="12.75">
      <c r="A36" s="45" t="s">
        <v>14</v>
      </c>
      <c r="B36" s="45"/>
      <c r="C36" s="45">
        <v>27228372</v>
      </c>
      <c r="D36" s="45">
        <v>27257212</v>
      </c>
    </row>
    <row r="37" spans="1:4" s="47" customFormat="1" ht="6.75" thickBot="1">
      <c r="A37" s="46"/>
      <c r="B37" s="46"/>
      <c r="C37" s="53"/>
      <c r="D37" s="53"/>
    </row>
    <row r="38" spans="1:4" ht="12.75">
      <c r="A38" s="45"/>
      <c r="B38" s="54"/>
      <c r="C38" s="54"/>
      <c r="D38" s="54"/>
    </row>
    <row r="39" spans="1:4" ht="12.75">
      <c r="A39" s="44" t="s">
        <v>15</v>
      </c>
      <c r="B39" s="42"/>
      <c r="C39" s="42">
        <f>SUM(C32:C38)</f>
        <v>38939832</v>
      </c>
      <c r="D39" s="42">
        <f>SUM(D32:D38)</f>
        <v>38314437</v>
      </c>
    </row>
    <row r="40" spans="1:4" s="47" customFormat="1" ht="6.75" thickBot="1">
      <c r="A40" s="46"/>
      <c r="B40" s="53"/>
      <c r="C40" s="55"/>
      <c r="D40" s="55"/>
    </row>
    <row r="41" spans="1:4" ht="12.75">
      <c r="A41" s="45"/>
      <c r="B41" s="45"/>
      <c r="C41" s="56"/>
      <c r="D41" s="56"/>
    </row>
    <row r="42" spans="1:4" ht="12.75">
      <c r="A42" s="44" t="s">
        <v>69</v>
      </c>
      <c r="B42" s="44"/>
      <c r="C42" s="54"/>
      <c r="D42" s="54"/>
    </row>
    <row r="43" spans="1:4" ht="12.75">
      <c r="A43" s="45" t="s">
        <v>44</v>
      </c>
      <c r="B43" s="45">
        <v>12</v>
      </c>
      <c r="C43" s="45">
        <v>11886964</v>
      </c>
      <c r="D43" s="45">
        <v>11748455</v>
      </c>
    </row>
    <row r="44" spans="1:4" ht="12.75">
      <c r="A44" s="45" t="s">
        <v>45</v>
      </c>
      <c r="B44" s="45">
        <v>13</v>
      </c>
      <c r="C44" s="45">
        <v>823386</v>
      </c>
      <c r="D44" s="45">
        <v>817574</v>
      </c>
    </row>
    <row r="45" spans="1:4" ht="12.75">
      <c r="A45" s="45" t="s">
        <v>65</v>
      </c>
      <c r="B45" s="45">
        <v>14</v>
      </c>
      <c r="C45" s="45">
        <v>136790</v>
      </c>
      <c r="D45" s="45">
        <v>142215</v>
      </c>
    </row>
    <row r="46" spans="1:4" ht="12.75">
      <c r="A46" s="45" t="s">
        <v>66</v>
      </c>
      <c r="B46" s="45">
        <v>15</v>
      </c>
      <c r="C46" s="45">
        <v>90659</v>
      </c>
      <c r="D46" s="45">
        <v>90659</v>
      </c>
    </row>
    <row r="47" spans="1:4" ht="12.75">
      <c r="A47" s="45" t="s">
        <v>67</v>
      </c>
      <c r="B47" s="45"/>
      <c r="C47" s="45">
        <v>5118910.1778864</v>
      </c>
      <c r="D47" s="45">
        <v>5073680</v>
      </c>
    </row>
    <row r="48" spans="1:4" ht="12.75">
      <c r="A48" s="45" t="s">
        <v>16</v>
      </c>
      <c r="B48" s="45">
        <v>16</v>
      </c>
      <c r="C48" s="45">
        <v>48321</v>
      </c>
      <c r="D48" s="45">
        <v>76908</v>
      </c>
    </row>
    <row r="49" spans="1:4" s="47" customFormat="1" ht="6.75" thickBot="1">
      <c r="A49" s="46"/>
      <c r="B49" s="46"/>
      <c r="C49" s="53" t="s">
        <v>53</v>
      </c>
      <c r="D49" s="53"/>
    </row>
    <row r="50" spans="1:4" ht="12.75">
      <c r="A50" s="45"/>
      <c r="B50" s="45"/>
      <c r="C50" s="54"/>
      <c r="D50" s="54"/>
    </row>
    <row r="51" spans="1:4" ht="12.75">
      <c r="A51" s="44" t="s">
        <v>17</v>
      </c>
      <c r="B51" s="44"/>
      <c r="C51" s="42">
        <f>SUM(C43:C50)</f>
        <v>18105030.1778864</v>
      </c>
      <c r="D51" s="42">
        <f>SUM(D43:D50)</f>
        <v>17949491</v>
      </c>
    </row>
    <row r="52" spans="1:4" s="47" customFormat="1" ht="6.75" thickBot="1">
      <c r="A52" s="46"/>
      <c r="B52" s="46"/>
      <c r="C52" s="53"/>
      <c r="D52" s="53"/>
    </row>
    <row r="53" spans="1:4" ht="12.75">
      <c r="A53" s="45"/>
      <c r="B53" s="45"/>
      <c r="C53" s="54"/>
      <c r="D53" s="54"/>
    </row>
    <row r="54" spans="1:4" ht="12.75">
      <c r="A54" s="44" t="s">
        <v>68</v>
      </c>
      <c r="B54" s="44"/>
      <c r="C54" s="54"/>
      <c r="D54" s="54"/>
    </row>
    <row r="55" spans="1:4" ht="12.75">
      <c r="A55" s="45" t="s">
        <v>44</v>
      </c>
      <c r="B55" s="45">
        <v>12</v>
      </c>
      <c r="C55" s="45">
        <v>30931843.2632327</v>
      </c>
      <c r="D55" s="45">
        <v>26708884</v>
      </c>
    </row>
    <row r="56" spans="1:4" ht="12.75">
      <c r="A56" s="45" t="s">
        <v>65</v>
      </c>
      <c r="B56" s="45">
        <v>14</v>
      </c>
      <c r="C56" s="45">
        <v>112401</v>
      </c>
      <c r="D56" s="45">
        <v>119502</v>
      </c>
    </row>
    <row r="57" spans="1:4" ht="12.75">
      <c r="A57" s="45" t="s">
        <v>66</v>
      </c>
      <c r="B57" s="45">
        <v>15</v>
      </c>
      <c r="C57" s="45">
        <v>23023</v>
      </c>
      <c r="D57" s="45">
        <v>20241</v>
      </c>
    </row>
    <row r="58" spans="1:4" ht="12.75">
      <c r="A58" s="45" t="s">
        <v>70</v>
      </c>
      <c r="B58" s="45">
        <v>16</v>
      </c>
      <c r="C58" s="45">
        <v>68614739</v>
      </c>
      <c r="D58" s="45">
        <v>61204020</v>
      </c>
    </row>
    <row r="59" spans="1:4" ht="12.75">
      <c r="A59" s="45" t="s">
        <v>71</v>
      </c>
      <c r="B59" s="45">
        <v>17</v>
      </c>
      <c r="C59" s="45">
        <v>720111</v>
      </c>
      <c r="D59" s="45">
        <v>263307</v>
      </c>
    </row>
    <row r="60" spans="1:4" s="47" customFormat="1" ht="6.75" thickBot="1">
      <c r="A60" s="46"/>
      <c r="B60" s="46"/>
      <c r="C60" s="53"/>
      <c r="D60" s="53"/>
    </row>
    <row r="61" spans="1:4" ht="12.75">
      <c r="A61" s="45"/>
      <c r="B61" s="45"/>
      <c r="C61" s="54"/>
      <c r="D61" s="54"/>
    </row>
    <row r="62" spans="1:4" ht="12.75">
      <c r="A62" s="44" t="s">
        <v>72</v>
      </c>
      <c r="B62" s="44"/>
      <c r="C62" s="42">
        <f>SUM(C55:C61)</f>
        <v>100402117.26323271</v>
      </c>
      <c r="D62" s="42">
        <f>SUM(D55:D61)</f>
        <v>88315954</v>
      </c>
    </row>
    <row r="63" spans="1:4" s="47" customFormat="1" ht="6.75" thickBot="1">
      <c r="A63" s="46"/>
      <c r="B63" s="46"/>
      <c r="C63" s="53"/>
      <c r="D63" s="53"/>
    </row>
    <row r="64" spans="1:4" ht="12.75">
      <c r="A64" s="45"/>
      <c r="B64" s="45"/>
      <c r="C64" s="54"/>
      <c r="D64" s="54"/>
    </row>
    <row r="65" spans="1:4" ht="12.75">
      <c r="A65" s="44" t="s">
        <v>18</v>
      </c>
      <c r="B65" s="44"/>
      <c r="C65" s="42">
        <f>C51+C62</f>
        <v>118507147.4411191</v>
      </c>
      <c r="D65" s="42">
        <f>D51+D62</f>
        <v>106265445</v>
      </c>
    </row>
    <row r="66" spans="1:4" s="47" customFormat="1" ht="6.75" thickBot="1">
      <c r="A66" s="49"/>
      <c r="B66" s="49"/>
      <c r="C66" s="53"/>
      <c r="D66" s="53"/>
    </row>
    <row r="67" spans="1:4" ht="12.75">
      <c r="A67" s="44"/>
      <c r="B67" s="44"/>
      <c r="C67" s="54"/>
      <c r="D67" s="54"/>
    </row>
    <row r="68" spans="1:4" ht="12.75">
      <c r="A68" s="44" t="s">
        <v>73</v>
      </c>
      <c r="B68" s="44"/>
      <c r="C68" s="42">
        <f>C39+C65</f>
        <v>157446979.4411191</v>
      </c>
      <c r="D68" s="42">
        <f>D39+D65</f>
        <v>144579882</v>
      </c>
    </row>
    <row r="69" spans="1:4" s="47" customFormat="1" ht="6.75" thickBot="1">
      <c r="A69" s="57"/>
      <c r="B69" s="57"/>
      <c r="C69" s="58"/>
      <c r="D69" s="58"/>
    </row>
    <row r="70" s="40" customFormat="1" ht="12.75" thickTop="1"/>
    <row r="71" spans="1:4" s="40" customFormat="1" ht="24" customHeight="1">
      <c r="A71" s="62" t="s">
        <v>115</v>
      </c>
      <c r="B71" s="62">
        <v>11</v>
      </c>
      <c r="C71" s="40">
        <v>18937</v>
      </c>
      <c r="D71" s="40">
        <v>19132</v>
      </c>
    </row>
    <row r="72" spans="1:4" s="40" customFormat="1" ht="12">
      <c r="A72" s="40" t="s">
        <v>46</v>
      </c>
      <c r="B72" s="40">
        <v>11</v>
      </c>
      <c r="C72" s="63">
        <v>20</v>
      </c>
      <c r="D72" s="63">
        <v>20</v>
      </c>
    </row>
    <row r="73" spans="1:2" ht="12.75">
      <c r="A73" s="45"/>
      <c r="B73" s="45"/>
    </row>
    <row r="74" spans="1:2" ht="12.75">
      <c r="A74" s="45"/>
      <c r="B74" s="45"/>
    </row>
    <row r="75" spans="1:2" s="60" customFormat="1" ht="12">
      <c r="A75" s="59"/>
      <c r="B75" s="59"/>
    </row>
    <row r="76" s="60" customFormat="1" ht="12"/>
    <row r="77" s="60" customFormat="1" ht="12"/>
    <row r="78" s="60" customFormat="1" ht="12"/>
  </sheetData>
  <sheetProtection/>
  <mergeCells count="1">
    <mergeCell ref="A1:D1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5.28125" style="0" customWidth="1"/>
    <col min="2" max="2" width="6.8515625" style="84" customWidth="1"/>
    <col min="3" max="3" width="12.28125" style="0" customWidth="1"/>
    <col min="4" max="4" width="11.57421875" style="0" bestFit="1" customWidth="1"/>
    <col min="6" max="6" width="14.140625" style="0" customWidth="1"/>
  </cols>
  <sheetData>
    <row r="1" spans="1:4" ht="33" customHeight="1">
      <c r="A1" s="88" t="s">
        <v>102</v>
      </c>
      <c r="B1" s="87"/>
      <c r="C1" s="87"/>
      <c r="D1" s="87"/>
    </row>
    <row r="3" spans="1:4" s="2" customFormat="1" ht="24.75" thickBot="1">
      <c r="A3" s="1"/>
      <c r="B3" s="79" t="s">
        <v>114</v>
      </c>
      <c r="C3" s="10" t="s">
        <v>98</v>
      </c>
      <c r="D3" s="10" t="s">
        <v>99</v>
      </c>
    </row>
    <row r="4" spans="1:4" s="2" customFormat="1" ht="12.75">
      <c r="A4" s="4"/>
      <c r="B4" s="80"/>
      <c r="C4" s="4"/>
      <c r="D4" s="4"/>
    </row>
    <row r="5" spans="1:4" s="2" customFormat="1" ht="12.75">
      <c r="A5" s="4" t="s">
        <v>19</v>
      </c>
      <c r="B5" s="85">
        <v>18</v>
      </c>
      <c r="C5" s="4">
        <v>43590330</v>
      </c>
      <c r="D5" s="4">
        <v>44401292</v>
      </c>
    </row>
    <row r="6" spans="1:4" s="2" customFormat="1" ht="12.75">
      <c r="A6" s="4" t="s">
        <v>20</v>
      </c>
      <c r="B6" s="85">
        <v>19</v>
      </c>
      <c r="C6" s="4">
        <v>-35723175</v>
      </c>
      <c r="D6" s="4">
        <v>-31587735</v>
      </c>
    </row>
    <row r="7" spans="1:4" s="6" customFormat="1" ht="6.75" thickBot="1">
      <c r="A7" s="5"/>
      <c r="B7" s="81"/>
      <c r="C7" s="5"/>
      <c r="D7" s="5"/>
    </row>
    <row r="8" spans="1:4" s="2" customFormat="1" ht="12.75">
      <c r="A8" s="11"/>
      <c r="B8" s="80"/>
      <c r="C8" s="12"/>
      <c r="D8" s="12"/>
    </row>
    <row r="9" spans="1:4" s="2" customFormat="1" ht="12.75">
      <c r="A9" s="3" t="s">
        <v>21</v>
      </c>
      <c r="B9" s="80"/>
      <c r="C9" s="3">
        <f>SUM(C5:C8)</f>
        <v>7867155</v>
      </c>
      <c r="D9" s="3">
        <f>SUM(D5:D8)</f>
        <v>12813557</v>
      </c>
    </row>
    <row r="10" spans="1:4" s="2" customFormat="1" ht="12.75">
      <c r="A10" s="4"/>
      <c r="B10" s="80"/>
      <c r="C10" s="4"/>
      <c r="D10" s="4"/>
    </row>
    <row r="11" spans="1:4" s="2" customFormat="1" ht="12.75">
      <c r="A11" s="4" t="s">
        <v>48</v>
      </c>
      <c r="B11" s="80"/>
      <c r="C11" s="4">
        <v>2636553</v>
      </c>
      <c r="D11" s="4">
        <v>1174168</v>
      </c>
    </row>
    <row r="12" spans="1:4" s="2" customFormat="1" ht="12.75">
      <c r="A12" s="4" t="s">
        <v>22</v>
      </c>
      <c r="B12" s="80"/>
      <c r="C12" s="4">
        <v>-4001390</v>
      </c>
      <c r="D12" s="4">
        <v>-4130642</v>
      </c>
    </row>
    <row r="13" spans="1:4" s="2" customFormat="1" ht="12.75">
      <c r="A13" s="4" t="s">
        <v>23</v>
      </c>
      <c r="B13" s="80"/>
      <c r="C13" s="4">
        <v>-1220339</v>
      </c>
      <c r="D13" s="4">
        <v>-1682899</v>
      </c>
    </row>
    <row r="14" spans="1:4" s="14" customFormat="1" ht="12.75">
      <c r="A14" s="13" t="s">
        <v>50</v>
      </c>
      <c r="B14" s="82"/>
      <c r="C14" s="4">
        <v>-2357172</v>
      </c>
      <c r="D14" s="4">
        <v>-5707777</v>
      </c>
    </row>
    <row r="15" spans="1:4" s="6" customFormat="1" ht="6.75" thickBot="1">
      <c r="A15" s="5"/>
      <c r="B15" s="81"/>
      <c r="C15" s="5"/>
      <c r="D15" s="5"/>
    </row>
    <row r="16" spans="1:4" s="2" customFormat="1" ht="12.75">
      <c r="A16" s="11"/>
      <c r="B16" s="80"/>
      <c r="C16" s="12"/>
      <c r="D16" s="12"/>
    </row>
    <row r="17" spans="1:4" s="2" customFormat="1" ht="12.75">
      <c r="A17" s="3" t="s">
        <v>24</v>
      </c>
      <c r="B17" s="80"/>
      <c r="C17" s="3">
        <f>SUM(C9:C16)</f>
        <v>2924807</v>
      </c>
      <c r="D17" s="3">
        <f>SUM(D9:D16)</f>
        <v>2466407</v>
      </c>
    </row>
    <row r="18" spans="1:4" s="2" customFormat="1" ht="12.75">
      <c r="A18" s="3"/>
      <c r="B18" s="80"/>
      <c r="C18" s="3"/>
      <c r="D18" s="3"/>
    </row>
    <row r="19" spans="1:4" s="2" customFormat="1" ht="12.75">
      <c r="A19" s="4" t="s">
        <v>25</v>
      </c>
      <c r="B19" s="80"/>
      <c r="C19" s="4">
        <v>935</v>
      </c>
      <c r="D19" s="4">
        <v>18836</v>
      </c>
    </row>
    <row r="20" spans="1:4" s="2" customFormat="1" ht="12.75">
      <c r="A20" s="4" t="s">
        <v>26</v>
      </c>
      <c r="B20" s="80"/>
      <c r="C20" s="4">
        <v>-1471286</v>
      </c>
      <c r="D20" s="4">
        <v>-1693213</v>
      </c>
    </row>
    <row r="21" spans="1:4" s="2" customFormat="1" ht="12.75">
      <c r="A21" s="4" t="s">
        <v>74</v>
      </c>
      <c r="B21" s="80"/>
      <c r="C21" s="4">
        <v>466526</v>
      </c>
      <c r="D21" s="4">
        <v>252337</v>
      </c>
    </row>
    <row r="22" spans="1:4" s="2" customFormat="1" ht="12.75">
      <c r="A22" s="4"/>
      <c r="B22" s="80"/>
      <c r="C22" s="4"/>
      <c r="D22" s="4"/>
    </row>
    <row r="23" spans="1:4" s="2" customFormat="1" ht="12.75">
      <c r="A23" s="3" t="s">
        <v>27</v>
      </c>
      <c r="B23" s="80"/>
      <c r="C23" s="3">
        <f>SUM(C17:C22)</f>
        <v>1920982</v>
      </c>
      <c r="D23" s="3">
        <f>SUM(D17:D22)</f>
        <v>1044367</v>
      </c>
    </row>
    <row r="24" spans="1:4" s="2" customFormat="1" ht="12.75">
      <c r="A24" s="3"/>
      <c r="B24" s="80"/>
      <c r="C24" s="3"/>
      <c r="D24" s="3"/>
    </row>
    <row r="25" spans="1:4" s="2" customFormat="1" ht="12.75">
      <c r="A25" s="4" t="s">
        <v>75</v>
      </c>
      <c r="B25" s="80"/>
      <c r="C25" s="66">
        <v>-514079</v>
      </c>
      <c r="D25" s="4">
        <v>-985058</v>
      </c>
    </row>
    <row r="26" spans="1:4" s="6" customFormat="1" ht="6.75" thickBot="1">
      <c r="A26" s="5"/>
      <c r="B26" s="81"/>
      <c r="C26" s="5"/>
      <c r="D26" s="5"/>
    </row>
    <row r="27" spans="1:4" s="2" customFormat="1" ht="12.75">
      <c r="A27" s="4"/>
      <c r="B27" s="80"/>
      <c r="C27" s="4"/>
      <c r="D27" s="4"/>
    </row>
    <row r="28" spans="1:4" s="2" customFormat="1" ht="12.75">
      <c r="A28" s="3" t="s">
        <v>76</v>
      </c>
      <c r="B28" s="80"/>
      <c r="C28" s="3">
        <f>SUM(C23:C27)</f>
        <v>1406903</v>
      </c>
      <c r="D28" s="3">
        <f>SUM(D23:D27)</f>
        <v>59309</v>
      </c>
    </row>
    <row r="29" spans="1:4" s="6" customFormat="1" ht="6.75" thickBot="1">
      <c r="A29" s="7"/>
      <c r="B29" s="81"/>
      <c r="C29" s="7"/>
      <c r="D29" s="7"/>
    </row>
    <row r="30" spans="1:4" s="2" customFormat="1" ht="12.75">
      <c r="A30" s="4"/>
      <c r="B30" s="80"/>
      <c r="C30" s="4"/>
      <c r="D30" s="4"/>
    </row>
    <row r="31" spans="1:4" s="2" customFormat="1" ht="12.75">
      <c r="A31" s="3" t="s">
        <v>28</v>
      </c>
      <c r="B31" s="80"/>
      <c r="C31" s="4"/>
      <c r="D31" s="4"/>
    </row>
    <row r="32" spans="1:4" s="2" customFormat="1" ht="12.75">
      <c r="A32" s="9" t="s">
        <v>29</v>
      </c>
      <c r="B32" s="80"/>
      <c r="C32" s="4"/>
      <c r="D32" s="4"/>
    </row>
    <row r="33" spans="1:4" s="2" customFormat="1" ht="12.75">
      <c r="A33" s="4"/>
      <c r="B33" s="80"/>
      <c r="C33" s="4"/>
      <c r="D33" s="4"/>
    </row>
    <row r="34" spans="1:4" s="2" customFormat="1" ht="16.5" customHeight="1">
      <c r="A34" s="4" t="s">
        <v>28</v>
      </c>
      <c r="B34" s="80"/>
      <c r="C34" s="4">
        <v>654235</v>
      </c>
      <c r="D34" s="4">
        <v>6022177</v>
      </c>
    </row>
    <row r="35" spans="1:4" s="2" customFormat="1" ht="12.75">
      <c r="A35" s="4"/>
      <c r="B35" s="80"/>
      <c r="C35" s="4"/>
      <c r="D35" s="4"/>
    </row>
    <row r="36" spans="1:4" s="2" customFormat="1" ht="12.75">
      <c r="A36" s="3" t="s">
        <v>51</v>
      </c>
      <c r="B36" s="80"/>
      <c r="C36" s="3">
        <f>SUM(C33:C35)</f>
        <v>654235</v>
      </c>
      <c r="D36" s="3">
        <f>SUM(D33:D35)</f>
        <v>6022177</v>
      </c>
    </row>
    <row r="37" spans="1:4" s="6" customFormat="1" ht="6.75" thickBot="1">
      <c r="A37" s="5"/>
      <c r="B37" s="81"/>
      <c r="C37" s="5"/>
      <c r="D37" s="5"/>
    </row>
    <row r="38" spans="1:4" s="2" customFormat="1" ht="12.75">
      <c r="A38" s="4"/>
      <c r="B38" s="80"/>
      <c r="C38" s="4"/>
      <c r="D38" s="4"/>
    </row>
    <row r="39" spans="1:4" s="2" customFormat="1" ht="12.75">
      <c r="A39" s="3" t="s">
        <v>77</v>
      </c>
      <c r="B39" s="80"/>
      <c r="C39" s="3">
        <f>C28+C36</f>
        <v>2061138</v>
      </c>
      <c r="D39" s="3">
        <f>D28+D36</f>
        <v>6081486</v>
      </c>
    </row>
    <row r="40" spans="1:4" s="6" customFormat="1" ht="6.75" thickBot="1">
      <c r="A40" s="8"/>
      <c r="B40" s="83"/>
      <c r="C40" s="8"/>
      <c r="D40" s="8"/>
    </row>
    <row r="41" ht="13.5" thickTop="1"/>
    <row r="42" ht="12.75">
      <c r="A42" s="67" t="s">
        <v>52</v>
      </c>
    </row>
    <row r="43" spans="1:4" ht="12.75">
      <c r="A43" t="s">
        <v>30</v>
      </c>
      <c r="B43" s="84">
        <v>11</v>
      </c>
      <c r="C43" s="3">
        <v>686</v>
      </c>
      <c r="D43" s="3">
        <v>29</v>
      </c>
    </row>
    <row r="44" spans="3:4" ht="12.75">
      <c r="C44" s="64"/>
      <c r="D44" s="64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zoomScale="90" zoomScaleNormal="90" zoomScalePageLayoutView="0" workbookViewId="0" topLeftCell="A1">
      <selection activeCell="C36" sqref="C36"/>
    </sheetView>
  </sheetViews>
  <sheetFormatPr defaultColWidth="9.140625" defaultRowHeight="12.75"/>
  <cols>
    <col min="1" max="1" width="44.28125" style="15" customWidth="1"/>
    <col min="2" max="2" width="8.00390625" style="15" customWidth="1"/>
    <col min="3" max="3" width="16.7109375" style="15" bestFit="1" customWidth="1"/>
    <col min="4" max="5" width="13.7109375" style="15" customWidth="1"/>
    <col min="6" max="6" width="16.28125" style="15" bestFit="1" customWidth="1"/>
    <col min="7" max="7" width="13.140625" style="15" customWidth="1"/>
    <col min="8" max="8" width="11.00390625" style="15" bestFit="1" customWidth="1"/>
    <col min="9" max="16384" width="9.140625" style="15" customWidth="1"/>
  </cols>
  <sheetData>
    <row r="1" spans="1:8" ht="15" customHeight="1">
      <c r="A1" s="89" t="s">
        <v>101</v>
      </c>
      <c r="B1" s="89"/>
      <c r="C1" s="90"/>
      <c r="D1" s="90"/>
      <c r="E1" s="90"/>
      <c r="F1" s="90"/>
      <c r="G1" s="90"/>
      <c r="H1" s="90"/>
    </row>
    <row r="2" spans="1:8" ht="15" customHeight="1">
      <c r="A2" s="33"/>
      <c r="B2" s="33"/>
      <c r="C2" s="33"/>
      <c r="D2" s="33"/>
      <c r="E2" s="33"/>
      <c r="F2" s="33"/>
      <c r="G2" s="33"/>
      <c r="H2" s="33"/>
    </row>
    <row r="3" spans="1:8" ht="12">
      <c r="A3" s="33"/>
      <c r="B3" s="33"/>
      <c r="C3" s="33"/>
      <c r="D3" s="33"/>
      <c r="E3" s="33"/>
      <c r="F3" s="33"/>
      <c r="G3" s="33"/>
      <c r="H3" s="33"/>
    </row>
    <row r="4" spans="1:8" ht="48.75" thickBot="1">
      <c r="A4" s="16" t="s">
        <v>31</v>
      </c>
      <c r="B4" s="92" t="s">
        <v>114</v>
      </c>
      <c r="C4" s="17" t="s">
        <v>32</v>
      </c>
      <c r="D4" s="18" t="s">
        <v>33</v>
      </c>
      <c r="E4" s="18" t="s">
        <v>56</v>
      </c>
      <c r="F4" s="18" t="s">
        <v>13</v>
      </c>
      <c r="G4" s="18" t="s">
        <v>34</v>
      </c>
      <c r="H4" s="17" t="s">
        <v>35</v>
      </c>
    </row>
    <row r="5" spans="1:8" s="23" customFormat="1" ht="6">
      <c r="A5" s="21"/>
      <c r="B5" s="21"/>
      <c r="C5" s="22"/>
      <c r="D5" s="22"/>
      <c r="E5" s="22"/>
      <c r="F5" s="22"/>
      <c r="G5" s="22"/>
      <c r="H5" s="22"/>
    </row>
    <row r="6" spans="1:8" s="24" customFormat="1" ht="12">
      <c r="A6" s="19" t="s">
        <v>78</v>
      </c>
      <c r="B6" s="19"/>
      <c r="C6" s="19">
        <v>159988</v>
      </c>
      <c r="D6" s="19">
        <v>1282401</v>
      </c>
      <c r="E6" s="19">
        <v>5904636</v>
      </c>
      <c r="F6" s="19">
        <f>-47552</f>
        <v>-47552</v>
      </c>
      <c r="G6" s="19">
        <v>25247986</v>
      </c>
      <c r="H6" s="19">
        <f>SUM(C6:G6)</f>
        <v>32547459</v>
      </c>
    </row>
    <row r="7" spans="1:8" s="23" customFormat="1" ht="6.75" thickBot="1">
      <c r="A7" s="25"/>
      <c r="B7" s="25"/>
      <c r="C7" s="25"/>
      <c r="D7" s="25"/>
      <c r="E7" s="25"/>
      <c r="F7" s="25"/>
      <c r="G7" s="25"/>
      <c r="H7" s="25"/>
    </row>
    <row r="8" spans="1:8" s="23" customFormat="1" ht="6.75" customHeight="1" hidden="1" thickBot="1">
      <c r="A8" s="25"/>
      <c r="B8" s="25"/>
      <c r="C8" s="25"/>
      <c r="D8" s="25"/>
      <c r="E8" s="25"/>
      <c r="F8" s="25"/>
      <c r="G8" s="25"/>
      <c r="H8" s="25"/>
    </row>
    <row r="9" spans="1:8" ht="12">
      <c r="A9" s="20"/>
      <c r="B9" s="20"/>
      <c r="C9" s="20"/>
      <c r="D9" s="20"/>
      <c r="E9" s="20"/>
      <c r="F9" s="20"/>
      <c r="G9" s="20"/>
      <c r="H9" s="20"/>
    </row>
    <row r="10" spans="1:8" ht="12">
      <c r="A10" s="20" t="s">
        <v>108</v>
      </c>
      <c r="B10" s="20">
        <v>11</v>
      </c>
      <c r="C10" s="20">
        <v>0</v>
      </c>
      <c r="D10" s="20">
        <v>0</v>
      </c>
      <c r="E10" s="20"/>
      <c r="F10" s="20">
        <v>0</v>
      </c>
      <c r="G10" s="20">
        <v>59309</v>
      </c>
      <c r="H10" s="20">
        <f>SUM(G10)</f>
        <v>59309</v>
      </c>
    </row>
    <row r="11" spans="1:8" ht="12">
      <c r="A11" s="69" t="s">
        <v>112</v>
      </c>
      <c r="B11" s="69"/>
      <c r="C11" s="69">
        <v>0</v>
      </c>
      <c r="D11" s="69">
        <v>0</v>
      </c>
      <c r="E11" s="69">
        <v>6022177</v>
      </c>
      <c r="F11" s="69"/>
      <c r="G11" s="69"/>
      <c r="H11" s="69">
        <f>SUM(C11:G11)</f>
        <v>6022177</v>
      </c>
    </row>
    <row r="12" spans="1:8" s="23" customFormat="1" ht="6">
      <c r="A12" s="21"/>
      <c r="B12" s="21"/>
      <c r="C12" s="22"/>
      <c r="D12" s="22"/>
      <c r="E12" s="22"/>
      <c r="F12" s="22"/>
      <c r="G12" s="22"/>
      <c r="H12" s="22"/>
    </row>
    <row r="13" spans="1:8" ht="12">
      <c r="A13" s="20" t="s">
        <v>36</v>
      </c>
      <c r="B13" s="20">
        <v>11</v>
      </c>
      <c r="C13" s="20">
        <v>0</v>
      </c>
      <c r="D13" s="20">
        <v>0</v>
      </c>
      <c r="E13" s="20"/>
      <c r="F13" s="20">
        <v>0</v>
      </c>
      <c r="G13" s="20">
        <f>-32373</f>
        <v>-32373</v>
      </c>
      <c r="H13" s="20">
        <f>SUM(C13:G13)</f>
        <v>-32373</v>
      </c>
    </row>
    <row r="14" spans="1:8" s="23" customFormat="1" ht="6.75" thickBot="1">
      <c r="A14" s="25"/>
      <c r="B14" s="25"/>
      <c r="C14" s="25"/>
      <c r="D14" s="25"/>
      <c r="E14" s="25"/>
      <c r="F14" s="25"/>
      <c r="G14" s="25"/>
      <c r="H14" s="25"/>
    </row>
    <row r="15" spans="1:8" ht="12">
      <c r="A15" s="20"/>
      <c r="B15" s="20"/>
      <c r="C15" s="20"/>
      <c r="D15" s="20"/>
      <c r="E15" s="20"/>
      <c r="F15" s="20"/>
      <c r="G15" s="20"/>
      <c r="H15" s="20"/>
    </row>
    <row r="16" spans="1:8" ht="12.75" thickBot="1">
      <c r="A16" s="73" t="s">
        <v>109</v>
      </c>
      <c r="B16" s="73"/>
      <c r="C16" s="73">
        <f aca="true" t="shared" si="0" ref="C16:H16">C6+C10+C11+C13</f>
        <v>159988</v>
      </c>
      <c r="D16" s="73">
        <f t="shared" si="0"/>
        <v>1282401</v>
      </c>
      <c r="E16" s="73">
        <f t="shared" si="0"/>
        <v>11926813</v>
      </c>
      <c r="F16" s="73">
        <f t="shared" si="0"/>
        <v>-47552</v>
      </c>
      <c r="G16" s="73">
        <f t="shared" si="0"/>
        <v>25274922</v>
      </c>
      <c r="H16" s="73">
        <f t="shared" si="0"/>
        <v>38596572</v>
      </c>
    </row>
    <row r="17" spans="1:8" s="23" customFormat="1" ht="12">
      <c r="A17" s="20"/>
      <c r="B17" s="20"/>
      <c r="C17" s="20"/>
      <c r="D17" s="20"/>
      <c r="E17" s="20"/>
      <c r="F17" s="20"/>
      <c r="G17" s="20"/>
      <c r="H17" s="20"/>
    </row>
    <row r="18" spans="1:8" s="23" customFormat="1" ht="12" customHeight="1">
      <c r="A18" s="20" t="s">
        <v>111</v>
      </c>
      <c r="B18" s="20">
        <v>11</v>
      </c>
      <c r="C18" s="20">
        <v>0</v>
      </c>
      <c r="D18" s="20">
        <v>0</v>
      </c>
      <c r="E18" s="20"/>
      <c r="F18" s="20">
        <v>0</v>
      </c>
      <c r="G18" s="20">
        <f>2041599-59309</f>
        <v>1982290</v>
      </c>
      <c r="H18" s="20">
        <f>SUM(G18)</f>
        <v>1982290</v>
      </c>
    </row>
    <row r="19" spans="1:8" ht="14.25" customHeight="1">
      <c r="A19" s="69" t="s">
        <v>113</v>
      </c>
      <c r="B19" s="69"/>
      <c r="C19" s="69">
        <v>0</v>
      </c>
      <c r="D19" s="69">
        <v>0</v>
      </c>
      <c r="E19" s="69">
        <f>3752831-E11</f>
        <v>-2269346</v>
      </c>
      <c r="F19" s="69">
        <v>4921</v>
      </c>
      <c r="G19" s="69"/>
      <c r="H19" s="69">
        <f>SUM(C19:G19)</f>
        <v>-2264425</v>
      </c>
    </row>
    <row r="20" spans="1:8" ht="6" customHeight="1">
      <c r="A20" s="21"/>
      <c r="B20" s="21"/>
      <c r="C20" s="22"/>
      <c r="D20" s="22"/>
      <c r="E20" s="22"/>
      <c r="F20" s="22"/>
      <c r="G20" s="22"/>
      <c r="H20" s="22"/>
    </row>
    <row r="21" spans="1:8" ht="12">
      <c r="A21" s="20" t="s">
        <v>36</v>
      </c>
      <c r="B21" s="20"/>
      <c r="C21" s="20">
        <v>0</v>
      </c>
      <c r="D21" s="20">
        <v>0</v>
      </c>
      <c r="E21" s="20"/>
      <c r="F21" s="20">
        <v>0</v>
      </c>
      <c r="G21" s="20">
        <v>0</v>
      </c>
      <c r="H21" s="20">
        <f>SUM(C21:G21)</f>
        <v>0</v>
      </c>
    </row>
    <row r="22" spans="1:8" s="23" customFormat="1" ht="6.75" thickBot="1">
      <c r="A22" s="25"/>
      <c r="B22" s="25"/>
      <c r="C22" s="25"/>
      <c r="D22" s="25"/>
      <c r="E22" s="25"/>
      <c r="F22" s="25"/>
      <c r="G22" s="25"/>
      <c r="H22" s="25"/>
    </row>
    <row r="23" spans="1:8" ht="12">
      <c r="A23" s="20"/>
      <c r="B23" s="20"/>
      <c r="C23" s="20"/>
      <c r="D23" s="20"/>
      <c r="E23" s="20"/>
      <c r="F23" s="20"/>
      <c r="G23" s="20"/>
      <c r="H23" s="20"/>
    </row>
    <row r="24" spans="1:8" ht="12">
      <c r="A24" s="19" t="s">
        <v>110</v>
      </c>
      <c r="B24" s="19"/>
      <c r="C24" s="19">
        <f aca="true" t="shared" si="1" ref="C24:H24">C16+C18+C19+C21</f>
        <v>159988</v>
      </c>
      <c r="D24" s="19">
        <f t="shared" si="1"/>
        <v>1282401</v>
      </c>
      <c r="E24" s="19">
        <f t="shared" si="1"/>
        <v>9657467</v>
      </c>
      <c r="F24" s="19">
        <f t="shared" si="1"/>
        <v>-42631</v>
      </c>
      <c r="G24" s="19">
        <f t="shared" si="1"/>
        <v>27257212</v>
      </c>
      <c r="H24" s="19">
        <f t="shared" si="1"/>
        <v>38314437</v>
      </c>
    </row>
    <row r="25" spans="1:8" s="23" customFormat="1" ht="6.75" thickBot="1">
      <c r="A25" s="25"/>
      <c r="B25" s="25"/>
      <c r="C25" s="25"/>
      <c r="D25" s="25"/>
      <c r="E25" s="25"/>
      <c r="F25" s="25"/>
      <c r="G25" s="25"/>
      <c r="H25" s="25"/>
    </row>
    <row r="26" spans="1:8" ht="12">
      <c r="A26" s="22"/>
      <c r="B26" s="22"/>
      <c r="C26" s="22"/>
      <c r="D26" s="22"/>
      <c r="E26" s="22"/>
      <c r="F26" s="22"/>
      <c r="G26" s="22"/>
      <c r="H26" s="22"/>
    </row>
    <row r="27" spans="1:8" ht="12">
      <c r="A27" s="20" t="s">
        <v>104</v>
      </c>
      <c r="B27" s="20">
        <v>11</v>
      </c>
      <c r="C27" s="20">
        <v>0</v>
      </c>
      <c r="D27" s="20">
        <v>0</v>
      </c>
      <c r="E27" s="20"/>
      <c r="F27" s="20">
        <v>0</v>
      </c>
      <c r="G27" s="26">
        <f>фхд!C28</f>
        <v>1406903</v>
      </c>
      <c r="H27" s="20">
        <f>SUM(C27:G27)</f>
        <v>1406903</v>
      </c>
    </row>
    <row r="28" spans="1:8" ht="12">
      <c r="A28" s="69" t="s">
        <v>54</v>
      </c>
      <c r="B28" s="69"/>
      <c r="C28" s="69">
        <v>0</v>
      </c>
      <c r="D28" s="69">
        <v>0</v>
      </c>
      <c r="E28" s="69">
        <f>фхд!C36</f>
        <v>654235</v>
      </c>
      <c r="F28" s="69"/>
      <c r="G28" s="69"/>
      <c r="H28" s="69">
        <f>SUM(C28:G28)</f>
        <v>654235</v>
      </c>
    </row>
    <row r="29" spans="1:8" ht="12">
      <c r="A29" s="20" t="s">
        <v>36</v>
      </c>
      <c r="B29" s="20">
        <v>11</v>
      </c>
      <c r="C29" s="20">
        <v>0</v>
      </c>
      <c r="D29" s="20">
        <v>0</v>
      </c>
      <c r="E29" s="20"/>
      <c r="F29" s="20">
        <v>0</v>
      </c>
      <c r="G29" s="20">
        <v>-1435743</v>
      </c>
      <c r="H29" s="20">
        <f>SUM(C29:G29)</f>
        <v>-1435743</v>
      </c>
    </row>
    <row r="30" spans="1:8" ht="3.75" customHeight="1" thickBot="1">
      <c r="A30" s="25"/>
      <c r="B30" s="25"/>
      <c r="C30" s="25"/>
      <c r="D30" s="25"/>
      <c r="E30" s="25"/>
      <c r="F30" s="25"/>
      <c r="G30" s="25"/>
      <c r="H30" s="25"/>
    </row>
    <row r="31" spans="1:8" ht="12">
      <c r="A31" s="20"/>
      <c r="B31" s="20"/>
      <c r="C31" s="20"/>
      <c r="D31" s="20"/>
      <c r="E31" s="20"/>
      <c r="F31" s="20"/>
      <c r="G31" s="20"/>
      <c r="H31" s="20"/>
    </row>
    <row r="32" spans="1:8" ht="12">
      <c r="A32" s="19" t="s">
        <v>105</v>
      </c>
      <c r="B32" s="19">
        <v>11</v>
      </c>
      <c r="C32" s="19">
        <f>C24+C27+C28</f>
        <v>159988</v>
      </c>
      <c r="D32" s="19">
        <f>D24+D27+D28</f>
        <v>1282401</v>
      </c>
      <c r="E32" s="19">
        <f>E24+E27+E28</f>
        <v>10311702</v>
      </c>
      <c r="F32" s="19">
        <f>F24+F27+F28</f>
        <v>-42631</v>
      </c>
      <c r="G32" s="19">
        <f>G24+G27+G28+G29</f>
        <v>27228372</v>
      </c>
      <c r="H32" s="19">
        <f>H24+H27+H28+H29</f>
        <v>38939832</v>
      </c>
    </row>
    <row r="33" spans="1:8" ht="12.75" thickBot="1">
      <c r="A33" s="25"/>
      <c r="B33" s="25"/>
      <c r="C33" s="25"/>
      <c r="D33" s="25"/>
      <c r="E33" s="25"/>
      <c r="F33" s="25"/>
      <c r="G33" s="25"/>
      <c r="H33" s="25"/>
    </row>
    <row r="34" spans="1:8" ht="12">
      <c r="A34" s="20"/>
      <c r="B34" s="20"/>
      <c r="C34" s="20"/>
      <c r="D34" s="20"/>
      <c r="E34" s="20"/>
      <c r="F34" s="20"/>
      <c r="G34" s="20"/>
      <c r="H34" s="20"/>
    </row>
    <row r="35" spans="1:8" ht="12">
      <c r="A35" s="33"/>
      <c r="B35" s="33"/>
      <c r="C35" s="33"/>
      <c r="D35" s="33"/>
      <c r="E35" s="33"/>
      <c r="F35" s="33"/>
      <c r="G35" s="74"/>
      <c r="H35" s="74"/>
    </row>
    <row r="36" spans="1:8" ht="12">
      <c r="A36" s="33"/>
      <c r="B36" s="33"/>
      <c r="C36" s="33"/>
      <c r="D36" s="33"/>
      <c r="E36" s="33"/>
      <c r="F36" s="33"/>
      <c r="G36" s="75"/>
      <c r="H36" s="33"/>
    </row>
    <row r="37" spans="1:8" ht="12">
      <c r="A37" s="33"/>
      <c r="B37" s="33"/>
      <c r="C37" s="33"/>
      <c r="D37" s="33"/>
      <c r="E37" s="33"/>
      <c r="F37" s="33"/>
      <c r="G37" s="33"/>
      <c r="H37" s="33"/>
    </row>
    <row r="38" spans="1:8" ht="12">
      <c r="A38" s="33"/>
      <c r="B38" s="33"/>
      <c r="C38" s="33"/>
      <c r="D38" s="33"/>
      <c r="E38" s="33"/>
      <c r="F38" s="33"/>
      <c r="G38" s="33"/>
      <c r="H38" s="33"/>
    </row>
    <row r="39" spans="1:8" ht="12">
      <c r="A39" s="33"/>
      <c r="B39" s="33"/>
      <c r="C39" s="33"/>
      <c r="D39" s="33"/>
      <c r="E39" s="33"/>
      <c r="F39" s="33"/>
      <c r="G39" s="33"/>
      <c r="H39" s="33"/>
    </row>
    <row r="40" spans="1:8" ht="12">
      <c r="A40" s="33"/>
      <c r="B40" s="33"/>
      <c r="C40" s="33"/>
      <c r="D40" s="33"/>
      <c r="E40" s="33"/>
      <c r="F40" s="33"/>
      <c r="G40" s="33"/>
      <c r="H40" s="33"/>
    </row>
  </sheetData>
  <sheetProtection/>
  <mergeCells count="1">
    <mergeCell ref="A1:H1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showGridLines="0" zoomScale="90" zoomScaleNormal="90" zoomScalePageLayoutView="0" workbookViewId="0" topLeftCell="A1">
      <selection activeCell="C47" sqref="C47"/>
    </sheetView>
  </sheetViews>
  <sheetFormatPr defaultColWidth="9.140625" defaultRowHeight="12.75"/>
  <cols>
    <col min="1" max="1" width="57.8515625" style="27" customWidth="1"/>
    <col min="2" max="2" width="11.7109375" style="100" customWidth="1"/>
    <col min="3" max="3" width="18.00390625" style="27" customWidth="1"/>
    <col min="4" max="4" width="19.57421875" style="27" customWidth="1"/>
    <col min="5" max="16384" width="9.140625" style="27" customWidth="1"/>
  </cols>
  <sheetData>
    <row r="1" spans="1:4" ht="29.25" customHeight="1">
      <c r="A1" s="88" t="s">
        <v>100</v>
      </c>
      <c r="B1" s="88"/>
      <c r="C1" s="87"/>
      <c r="D1" s="87"/>
    </row>
    <row r="3" spans="1:4" s="30" customFormat="1" ht="12.75" thickBot="1">
      <c r="A3" s="28" t="s">
        <v>37</v>
      </c>
      <c r="B3" s="93" t="s">
        <v>114</v>
      </c>
      <c r="C3" s="29" t="s">
        <v>106</v>
      </c>
      <c r="D3" s="29" t="s">
        <v>99</v>
      </c>
    </row>
    <row r="4" spans="1:4" s="33" customFormat="1" ht="12">
      <c r="A4" s="31"/>
      <c r="B4" s="94"/>
      <c r="C4" s="32"/>
      <c r="D4" s="32"/>
    </row>
    <row r="5" spans="1:4" s="33" customFormat="1" ht="12">
      <c r="A5" s="34" t="s">
        <v>80</v>
      </c>
      <c r="B5" s="95"/>
      <c r="C5" s="35"/>
      <c r="D5" s="35"/>
    </row>
    <row r="6" spans="1:4" ht="12">
      <c r="A6" s="35"/>
      <c r="B6" s="96"/>
      <c r="C6" s="35"/>
      <c r="D6" s="35"/>
    </row>
    <row r="7" spans="1:4" ht="12">
      <c r="A7" s="35" t="s">
        <v>38</v>
      </c>
      <c r="B7" s="96"/>
      <c r="C7" s="36">
        <v>21986711</v>
      </c>
      <c r="D7" s="36">
        <v>48913884</v>
      </c>
    </row>
    <row r="8" spans="1:4" ht="12">
      <c r="A8" s="35" t="s">
        <v>79</v>
      </c>
      <c r="B8" s="96"/>
      <c r="C8" s="36">
        <v>5525775</v>
      </c>
      <c r="D8" s="36">
        <v>381148</v>
      </c>
    </row>
    <row r="9" spans="1:4" ht="12">
      <c r="A9" s="35" t="s">
        <v>49</v>
      </c>
      <c r="B9" s="96"/>
      <c r="C9" s="36">
        <v>3374759</v>
      </c>
      <c r="D9" s="65">
        <v>4162893</v>
      </c>
    </row>
    <row r="10" spans="1:4" ht="12">
      <c r="A10" s="35" t="s">
        <v>39</v>
      </c>
      <c r="B10" s="96"/>
      <c r="C10" s="27">
        <v>-16362199</v>
      </c>
      <c r="D10" s="27">
        <v>-26467933</v>
      </c>
    </row>
    <row r="11" spans="1:4" ht="12">
      <c r="A11" s="35" t="s">
        <v>40</v>
      </c>
      <c r="B11" s="96"/>
      <c r="C11" s="27">
        <v>-4013297</v>
      </c>
      <c r="D11" s="27">
        <v>-4331755</v>
      </c>
    </row>
    <row r="12" spans="1:4" ht="12">
      <c r="A12" s="35" t="s">
        <v>41</v>
      </c>
      <c r="B12" s="96"/>
      <c r="C12" s="27">
        <v>-2605336</v>
      </c>
      <c r="D12" s="27">
        <v>-4922472</v>
      </c>
    </row>
    <row r="13" spans="1:4" ht="12">
      <c r="A13" s="35" t="s">
        <v>81</v>
      </c>
      <c r="B13" s="96"/>
      <c r="C13" s="27">
        <v>-885681</v>
      </c>
      <c r="D13" s="27">
        <v>-1090118</v>
      </c>
    </row>
    <row r="14" spans="1:4" ht="12">
      <c r="A14" s="35" t="s">
        <v>82</v>
      </c>
      <c r="B14" s="96"/>
      <c r="C14" s="27">
        <v>-419168</v>
      </c>
      <c r="D14" s="27">
        <v>-1045048</v>
      </c>
    </row>
    <row r="15" spans="1:4" ht="12">
      <c r="A15" s="35" t="s">
        <v>83</v>
      </c>
      <c r="B15" s="96"/>
      <c r="C15" s="27">
        <v>-1386904</v>
      </c>
      <c r="D15" s="27">
        <v>-1568118</v>
      </c>
    </row>
    <row r="16" spans="1:4" ht="12.75" thickBot="1">
      <c r="A16" s="37"/>
      <c r="B16" s="97"/>
      <c r="C16" s="37"/>
      <c r="D16" s="37"/>
    </row>
    <row r="17" spans="1:4" ht="12">
      <c r="A17" s="34"/>
      <c r="B17" s="95"/>
      <c r="C17" s="35"/>
      <c r="D17" s="35"/>
    </row>
    <row r="18" spans="1:4" ht="24">
      <c r="A18" s="34" t="s">
        <v>84</v>
      </c>
      <c r="B18" s="95"/>
      <c r="C18" s="68">
        <f>SUM(C7:C15)</f>
        <v>5214660</v>
      </c>
      <c r="D18" s="68">
        <f>SUM(D7:D15)</f>
        <v>14032481</v>
      </c>
    </row>
    <row r="19" spans="1:4" ht="12.75" thickBot="1">
      <c r="A19" s="38"/>
      <c r="B19" s="98"/>
      <c r="C19" s="38"/>
      <c r="D19" s="38"/>
    </row>
    <row r="20" spans="1:4" ht="12">
      <c r="A20" s="34"/>
      <c r="B20" s="95"/>
      <c r="C20" s="35"/>
      <c r="D20" s="35"/>
    </row>
    <row r="21" spans="1:4" ht="12">
      <c r="A21" s="35" t="s">
        <v>85</v>
      </c>
      <c r="B21" s="96"/>
      <c r="C21" s="35">
        <v>931</v>
      </c>
      <c r="D21" s="35"/>
    </row>
    <row r="22" spans="1:4" ht="12">
      <c r="A22" s="35" t="s">
        <v>86</v>
      </c>
      <c r="B22" s="96"/>
      <c r="C22" s="27">
        <v>-6413111</v>
      </c>
      <c r="D22" s="27">
        <v>-10935983</v>
      </c>
    </row>
    <row r="23" spans="1:4" ht="24">
      <c r="A23" s="35" t="s">
        <v>87</v>
      </c>
      <c r="B23" s="96"/>
      <c r="C23" s="27">
        <v>0</v>
      </c>
      <c r="D23" s="27">
        <v>0</v>
      </c>
    </row>
    <row r="24" spans="1:4" ht="24">
      <c r="A24" s="35" t="s">
        <v>88</v>
      </c>
      <c r="B24" s="96"/>
      <c r="C24" s="27">
        <v>0</v>
      </c>
      <c r="D24" s="27">
        <v>0</v>
      </c>
    </row>
    <row r="25" spans="1:4" ht="12.75" thickBot="1">
      <c r="A25" s="37"/>
      <c r="B25" s="97"/>
      <c r="C25" s="37"/>
      <c r="D25" s="37"/>
    </row>
    <row r="26" spans="1:4" ht="12">
      <c r="A26" s="34"/>
      <c r="B26" s="95"/>
      <c r="C26" s="35"/>
      <c r="D26" s="35"/>
    </row>
    <row r="27" spans="1:4" ht="24">
      <c r="A27" s="34" t="s">
        <v>89</v>
      </c>
      <c r="B27" s="95"/>
      <c r="C27" s="19">
        <f>SUM(C21:C24)</f>
        <v>-6412180</v>
      </c>
      <c r="D27" s="19">
        <f>SUM(D21:D24)</f>
        <v>-10935983</v>
      </c>
    </row>
    <row r="28" spans="1:4" ht="12.75" thickBot="1">
      <c r="A28" s="38"/>
      <c r="B28" s="98"/>
      <c r="C28" s="38"/>
      <c r="D28" s="37"/>
    </row>
    <row r="29" spans="1:4" ht="12">
      <c r="A29" s="34"/>
      <c r="B29" s="95"/>
      <c r="C29" s="35"/>
      <c r="D29" s="35"/>
    </row>
    <row r="30" spans="1:4" ht="12">
      <c r="A30" s="34" t="s">
        <v>90</v>
      </c>
      <c r="B30" s="95"/>
      <c r="C30" s="35"/>
      <c r="D30" s="35"/>
    </row>
    <row r="31" spans="1:4" ht="12">
      <c r="A31" s="35"/>
      <c r="B31" s="96"/>
      <c r="C31" s="35"/>
      <c r="D31" s="35"/>
    </row>
    <row r="32" spans="1:4" ht="12">
      <c r="A32" s="35" t="s">
        <v>42</v>
      </c>
      <c r="B32" s="96">
        <v>12</v>
      </c>
      <c r="C32" s="61">
        <v>4984146</v>
      </c>
      <c r="D32" s="61">
        <v>374696</v>
      </c>
    </row>
    <row r="33" spans="1:4" ht="12">
      <c r="A33" s="35" t="s">
        <v>43</v>
      </c>
      <c r="B33" s="96">
        <v>12</v>
      </c>
      <c r="C33" s="27">
        <f>-2191849</f>
        <v>-2191849</v>
      </c>
      <c r="D33" s="27">
        <v>-3153521</v>
      </c>
    </row>
    <row r="34" spans="1:4" ht="12">
      <c r="A34" s="35" t="s">
        <v>91</v>
      </c>
      <c r="B34" s="96"/>
      <c r="C34" s="27">
        <f>-18882-9</f>
        <v>-18891</v>
      </c>
      <c r="D34" s="27">
        <v>0</v>
      </c>
    </row>
    <row r="35" spans="1:4" ht="12">
      <c r="A35" s="35" t="s">
        <v>55</v>
      </c>
      <c r="B35" s="96">
        <v>12</v>
      </c>
      <c r="C35" s="27">
        <f>-1416949+9</f>
        <v>-1416940</v>
      </c>
      <c r="D35" s="27">
        <v>-24324</v>
      </c>
    </row>
    <row r="36" spans="1:4" ht="12.75" thickBot="1">
      <c r="A36" s="38"/>
      <c r="B36" s="98"/>
      <c r="C36" s="37"/>
      <c r="D36" s="37"/>
    </row>
    <row r="37" spans="1:4" ht="12">
      <c r="A37" s="34"/>
      <c r="B37" s="95"/>
      <c r="C37" s="34"/>
      <c r="D37" s="34"/>
    </row>
    <row r="38" spans="1:4" ht="12">
      <c r="A38" s="34" t="s">
        <v>92</v>
      </c>
      <c r="B38" s="95"/>
      <c r="C38" s="68"/>
      <c r="D38" s="91">
        <f>SUM(D32:D35)</f>
        <v>-2803149</v>
      </c>
    </row>
    <row r="39" spans="1:4" ht="12">
      <c r="A39" s="34" t="s">
        <v>93</v>
      </c>
      <c r="B39" s="95"/>
      <c r="C39" s="68">
        <f>SUM(C32:C38)</f>
        <v>1356466</v>
      </c>
      <c r="D39" s="91"/>
    </row>
    <row r="40" spans="1:4" ht="12.75" thickBot="1">
      <c r="A40" s="38"/>
      <c r="B40" s="98"/>
      <c r="C40" s="38"/>
      <c r="D40" s="38"/>
    </row>
    <row r="41" spans="1:4" ht="12">
      <c r="A41" s="35"/>
      <c r="B41" s="96"/>
      <c r="C41" s="35"/>
      <c r="D41" s="35"/>
    </row>
    <row r="42" spans="1:4" ht="12">
      <c r="A42" s="35" t="s">
        <v>95</v>
      </c>
      <c r="B42" s="96"/>
      <c r="C42" s="19">
        <f>C18+C27+C39+C44</f>
        <v>416961</v>
      </c>
      <c r="D42" s="19">
        <f>D18+D27+D38</f>
        <v>293349</v>
      </c>
    </row>
    <row r="43" spans="1:4" ht="12">
      <c r="A43" s="34"/>
      <c r="B43" s="95"/>
      <c r="C43" s="19"/>
      <c r="D43" s="19"/>
    </row>
    <row r="44" spans="1:4" ht="24">
      <c r="A44" s="35" t="s">
        <v>94</v>
      </c>
      <c r="B44" s="96"/>
      <c r="C44" s="72">
        <v>258015</v>
      </c>
      <c r="D44" s="72">
        <v>0</v>
      </c>
    </row>
    <row r="45" spans="1:4" ht="21" customHeight="1">
      <c r="A45" s="70" t="s">
        <v>96</v>
      </c>
      <c r="B45" s="99">
        <v>10</v>
      </c>
      <c r="C45" s="71">
        <v>3323707</v>
      </c>
      <c r="D45" s="71">
        <v>3090679</v>
      </c>
    </row>
    <row r="46" ht="12">
      <c r="B46" s="100">
        <v>10</v>
      </c>
    </row>
    <row r="47" spans="1:4" ht="12">
      <c r="A47" s="68" t="s">
        <v>107</v>
      </c>
      <c r="B47" s="101"/>
      <c r="C47" s="68">
        <f>C42+C45</f>
        <v>3740668</v>
      </c>
      <c r="D47" s="68">
        <f>D42+D44+D45</f>
        <v>3384028</v>
      </c>
    </row>
    <row r="68" spans="1:2" s="39" customFormat="1" ht="12">
      <c r="A68" s="27"/>
      <c r="B68" s="100"/>
    </row>
    <row r="69" spans="1:2" ht="12">
      <c r="A69" s="39"/>
      <c r="B69" s="102"/>
    </row>
  </sheetData>
  <sheetProtection/>
  <mergeCells count="2">
    <mergeCell ref="D38:D39"/>
    <mergeCell ref="A1:D1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Наталья Лазинская</cp:lastModifiedBy>
  <cp:lastPrinted>2018-07-27T10:16:23Z</cp:lastPrinted>
  <dcterms:created xsi:type="dcterms:W3CDTF">2014-07-30T08:42:50Z</dcterms:created>
  <dcterms:modified xsi:type="dcterms:W3CDTF">2021-10-28T08:47:00Z</dcterms:modified>
  <cp:category/>
  <cp:version/>
  <cp:contentType/>
  <cp:contentStatus/>
</cp:coreProperties>
</file>