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3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<sst xmlns="http://schemas.openxmlformats.org/spreadsheetml/2006/main" count="119" uniqueCount="115">
  <si>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</si>
  <si>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</si>
  <si>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</si>
  <si>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</si>
  <si>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</si>
  <si>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</si>
  <si>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</si>
  <si>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</si>
  <si>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</si>
  <si>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</si>
  <si>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</si>
  <si>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</si>
  <si>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</si>
  <si>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</si>
  <si>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</si>
  <si>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</si>
  <si>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</si>
  <si>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</si>
  <si>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</si>
  <si>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</si>
  <si>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</si>
  <si>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</si>
  <si>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</si>
  <si>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</si>
  <si>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</si>
  <si>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</si>
  <si>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</si>
  <si>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</si>
  <si>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</si>
  <si>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</si>
  <si>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</si>
  <si>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</si>
  <si>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</si>
  <si>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</si>
  <si>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</si>
  <si>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</si>
  <si>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</si>
  <si>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</si>
  <si>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</si>
  <si>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</si>
  <si>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</si>
  <si>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</si>
  <si>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</si>
  <si>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</si>
  <si>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</si>
  <si>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</si>
  <si>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</si>
  <si>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</si>
  <si>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</si>
  <si>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</si>
  <si>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</si>
  <si>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</si>
  <si>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</si>
  <si>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</si>
  <si>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</si>
  <si>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</si>
  <si>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</si>
  <si>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</si>
  <si>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</si>
  <si>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</si>
  <si>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</si>
  <si>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</si>
  <si>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</si>
  <si>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</si>
  <si>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</si>
  <si>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</si>
  <si>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</si>
  <si>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</si>
  <si>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</si>
  <si>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</si>
  <si>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</si>
  <si>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</si>
  <si>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</si>
  <si>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</si>
  <si>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</si>
  <si>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</si>
  <si>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</si>
  <si>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</si>
  <si>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</si>
  <si>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</si>
  <si>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</si>
  <si>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</si>
  <si>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</si>
  <si>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</si>
  <si>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</si>
  <si>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Прочий совокупный доход/(убыток)</t>
  </si>
  <si>
    <t>Возмещение НДС с бюджета</t>
  </si>
  <si>
    <t>Прочие операционные  расходы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</si>
  <si>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</si>
  <si>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</si>
  <si>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</si>
  <si>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</si>
  <si>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\</t>
  </si>
  <si>
    <t xml:space="preserve">Прочий совокупный доход </t>
  </si>
  <si>
    <t>Выплата дивидендов за вычетом налога у источника</t>
  </si>
  <si>
    <t>Денежные средства и их эквиваленты на конец периода</t>
  </si>
  <si>
    <t>31 декабря  2019 г.</t>
  </si>
  <si>
    <t>Актив на праве пользования</t>
  </si>
  <si>
    <t>Долгосрочное обязательство по аренде</t>
  </si>
  <si>
    <t>Краткосрочные обязательства по аренде</t>
  </si>
  <si>
    <t xml:space="preserve">На 1 января 2019 г. </t>
  </si>
  <si>
    <t>На 31 декабря 2019 г.</t>
  </si>
  <si>
    <t>Приобретение других долгосрочных активов</t>
  </si>
  <si>
    <t>Резерв по курсовым разницам</t>
  </si>
  <si>
    <t>Консолидированный отчет о финансовом положении по состоянию на 30 сентября   2020 года</t>
  </si>
  <si>
    <t>30 сентября  2020 г.</t>
  </si>
  <si>
    <t>Консолидированный отчет о прибыли или убытке и прочем совокупном доходе за  9 месяцев  2020 года</t>
  </si>
  <si>
    <t>30 сентября     2020</t>
  </si>
  <si>
    <t>30 сентября  2019</t>
  </si>
  <si>
    <t>Консолидированный отчет об изменениях в капитале за 9 месяцев 2020 года</t>
  </si>
  <si>
    <t>Прибыль за 9 месяцев  2020 года</t>
  </si>
  <si>
    <t>На  30 сентября 2020 года</t>
  </si>
  <si>
    <t>Консолидированный  отчет о движении денежных средств за 9 месяцев  2020 года</t>
  </si>
  <si>
    <t>30 сентября  2020 г</t>
  </si>
  <si>
    <t>30 сентября  2019 г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</si>
</sst>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8" fontId="30" fillId="0" borderId="0" xfId="86" applyNumberFormat="1" applyFont="1" applyAlignment="1">
      <alignment wrapText="1"/>
    </xf>
    <xf numFmtId="18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8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29" fillId="0" borderId="3" xfId="76" applyNumberFormat="1" applyFont="1" applyFill="1" applyBorder="1" applyAlignment="1">
      <alignment vertical="center"/>
      <protection/>
    </xf>
    <xf numFmtId="174" fontId="30" fillId="0" borderId="3" xfId="76" applyNumberFormat="1" applyFont="1" applyFill="1" applyBorder="1" applyAlignment="1">
      <alignment horizontal="right" vertical="center"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3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7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1" fillId="0" borderId="0" xfId="0" applyNumberFormat="1" applyFont="1" applyBorder="1" applyAlignment="1">
      <alignment vertical="center" wrapText="1"/>
    </xf>
    <xf numFmtId="174" fontId="30" fillId="0" borderId="0" xfId="0" applyNumberFormat="1" applyFont="1" applyAlignment="1">
      <alignment/>
    </xf>
    <xf numFmtId="174" fontId="27" fillId="0" borderId="16" xfId="0" applyNumberFormat="1" applyFont="1" applyBorder="1" applyAlignment="1">
      <alignment vertic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30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4" sqref="B4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pans="1:3" s="47" customFormat="1" ht="48.75" customHeight="1">
      <c r="A1" s="82" t="s">
        <v>104</v>
      </c>
      <c r="B1" s="83"/>
      <c r="C1" s="83"/>
    </row>
    <row r="2" s="47" customFormat="1" ht="18" customHeight="1"/>
    <row r="3" spans="1:3" ht="12.75">
      <c r="A3" s="48"/>
      <c r="B3" s="49" t="s">
        <v>105</v>
      </c>
      <c r="C3" s="49" t="s">
        <v>96</v>
      </c>
    </row>
    <row r="4" spans="1:3" ht="13.5" thickBot="1">
      <c r="A4" s="51"/>
      <c r="B4" s="52"/>
      <c r="C4" s="52"/>
    </row>
    <row r="5" spans="1:3" ht="12.75">
      <c r="A5" s="48"/>
      <c r="B5" s="53"/>
      <c r="C5" s="53"/>
    </row>
    <row r="6" spans="1:3" ht="12.75">
      <c r="A6" s="53" t="s">
        <v>0</v>
      </c>
      <c r="B6" s="54"/>
      <c r="C6" s="54"/>
    </row>
    <row r="7" spans="1:3" ht="12.75">
      <c r="A7" s="54"/>
      <c r="B7" s="54"/>
      <c r="C7" s="54"/>
    </row>
    <row r="8" spans="1:3" ht="12.75">
      <c r="A8" s="54" t="s">
        <v>1</v>
      </c>
      <c r="B8" s="54">
        <v>68129902</v>
      </c>
      <c r="C8" s="54">
        <v>56743396</v>
      </c>
    </row>
    <row r="9" spans="1:3" ht="12.75">
      <c r="A9" s="54" t="s">
        <v>97</v>
      </c>
      <c r="B9" s="54">
        <v>229268</v>
      </c>
      <c r="C9" s="54">
        <v>179873</v>
      </c>
    </row>
    <row r="10" spans="1:3" ht="12.75">
      <c r="A10" s="54" t="s">
        <v>2</v>
      </c>
      <c r="B10" s="54">
        <v>962442</v>
      </c>
      <c r="C10" s="54">
        <v>779299</v>
      </c>
    </row>
    <row r="11" spans="1:3" ht="12.75">
      <c r="A11" s="54" t="s">
        <v>3</v>
      </c>
      <c r="B11" s="54">
        <v>1173955</v>
      </c>
      <c r="C11" s="54">
        <v>817914</v>
      </c>
    </row>
    <row r="12" spans="1:3" ht="12.75">
      <c r="A12" s="54" t="s">
        <v>4</v>
      </c>
      <c r="B12" s="54">
        <v>1106167</v>
      </c>
      <c r="C12" s="54">
        <v>960096</v>
      </c>
    </row>
    <row r="13" spans="1:3" s="56" customFormat="1" ht="6.75" thickBot="1">
      <c r="A13" s="55"/>
      <c r="B13" s="55"/>
      <c r="C13" s="55"/>
    </row>
    <row r="14" spans="1:3" ht="12.75">
      <c r="A14" s="54"/>
      <c r="B14" s="54"/>
      <c r="C14" s="54"/>
    </row>
    <row r="15" spans="1:3" ht="12.75">
      <c r="A15" s="53" t="s">
        <v>5</v>
      </c>
      <c r="B15" s="53">
        <f>SUM(B8:B14)</f>
        <v>71601734</v>
      </c>
      <c r="C15" s="53">
        <f>SUM(C8:C14)</f>
        <v>59480578</v>
      </c>
    </row>
    <row r="16" spans="1:3" s="56" customFormat="1" ht="6.75" thickBot="1">
      <c r="A16" s="55"/>
      <c r="B16" s="55"/>
      <c r="C16" s="55"/>
    </row>
    <row r="17" spans="1:3" ht="12.75">
      <c r="A17" s="54"/>
      <c r="B17" s="54"/>
      <c r="C17" s="54"/>
    </row>
    <row r="18" spans="1:3" ht="12.75">
      <c r="A18" s="54" t="s">
        <v>6</v>
      </c>
      <c r="B18" s="54">
        <v>55032744</v>
      </c>
      <c r="C18" s="54">
        <v>35618489</v>
      </c>
    </row>
    <row r="19" spans="1:3" ht="12.75">
      <c r="A19" s="54" t="s">
        <v>7</v>
      </c>
      <c r="B19" s="54">
        <v>15681715</v>
      </c>
      <c r="C19" s="54">
        <v>21276086</v>
      </c>
    </row>
    <row r="20" spans="1:3" ht="12.75">
      <c r="A20" s="54" t="s">
        <v>8</v>
      </c>
      <c r="B20" s="54">
        <v>669320</v>
      </c>
      <c r="C20" s="54">
        <v>506205</v>
      </c>
    </row>
    <row r="21" spans="1:3" ht="12.75">
      <c r="A21" s="54" t="s">
        <v>9</v>
      </c>
      <c r="B21" s="54">
        <v>9110739</v>
      </c>
      <c r="C21" s="54">
        <v>7826822</v>
      </c>
    </row>
    <row r="22" spans="1:3" ht="12.75">
      <c r="A22" s="54" t="s">
        <v>10</v>
      </c>
      <c r="B22" s="54">
        <v>3384028</v>
      </c>
      <c r="C22" s="54">
        <v>3090679</v>
      </c>
    </row>
    <row r="23" spans="1:3" s="56" customFormat="1" ht="6.75" thickBot="1">
      <c r="A23" s="55"/>
      <c r="B23" s="55"/>
      <c r="C23" s="55"/>
    </row>
    <row r="24" spans="1:3" ht="12.75">
      <c r="A24" s="57"/>
      <c r="B24" s="54"/>
      <c r="C24" s="54"/>
    </row>
    <row r="25" spans="1:3" ht="12.75">
      <c r="A25" s="53" t="s">
        <v>11</v>
      </c>
      <c r="B25" s="53">
        <f>SUM(B18:B24)</f>
        <v>83878546</v>
      </c>
      <c r="C25" s="53">
        <f>SUM(C18:C24)</f>
        <v>68318281</v>
      </c>
    </row>
    <row r="26" spans="1:3" s="56" customFormat="1" ht="6.75" thickBot="1">
      <c r="A26" s="58"/>
      <c r="B26" s="58"/>
      <c r="C26" s="58"/>
    </row>
    <row r="27" spans="1:3" ht="12.75">
      <c r="A27" s="59"/>
      <c r="B27" s="53"/>
      <c r="C27" s="53"/>
    </row>
    <row r="28" spans="1:3" ht="12.75">
      <c r="A28" s="53" t="s">
        <v>12</v>
      </c>
      <c r="B28" s="53">
        <f>B15+B25</f>
        <v>155480280</v>
      </c>
      <c r="C28" s="53">
        <f>C15+C25</f>
        <v>127798859</v>
      </c>
    </row>
    <row r="29" spans="1:3" s="56" customFormat="1" ht="6.75" thickBot="1">
      <c r="A29" s="60"/>
      <c r="B29" s="60"/>
      <c r="C29" s="60"/>
    </row>
    <row r="30" spans="1:3" ht="13.5" thickTop="1">
      <c r="A30" s="61"/>
      <c r="B30" s="54"/>
      <c r="C30" s="54"/>
    </row>
    <row r="31" ht="12.75">
      <c r="A31" s="53" t="s">
        <v>13</v>
      </c>
    </row>
    <row r="32" ht="12.75">
      <c r="A32" s="53"/>
    </row>
    <row r="33" ht="12.75">
      <c r="A33" s="62" t="s">
        <v>14</v>
      </c>
    </row>
    <row r="34" spans="1:3" ht="12.75">
      <c r="A34" s="54" t="s">
        <v>15</v>
      </c>
      <c r="B34" s="54">
        <f>-'[3]FS'!$N$33</f>
        <v>159987.66619000002</v>
      </c>
      <c r="C34" s="54">
        <v>159988</v>
      </c>
    </row>
    <row r="35" spans="1:3" ht="12.75">
      <c r="A35" s="54" t="s">
        <v>16</v>
      </c>
      <c r="B35" s="54">
        <f>-'[3]FS'!$N$34</f>
        <v>1282400.8450000002</v>
      </c>
      <c r="C35" s="54">
        <v>1282401</v>
      </c>
    </row>
    <row r="36" spans="1:3" ht="12.75">
      <c r="A36" s="54" t="s">
        <v>83</v>
      </c>
      <c r="B36" s="54">
        <f>-47552</f>
        <v>-47552</v>
      </c>
      <c r="C36" s="54">
        <f>-47552</f>
        <v>-47552</v>
      </c>
    </row>
    <row r="37" spans="1:3" ht="12.75">
      <c r="A37" s="54" t="s">
        <v>103</v>
      </c>
      <c r="B37" s="54">
        <v>11926813</v>
      </c>
      <c r="C37" s="54">
        <v>5904636</v>
      </c>
    </row>
    <row r="38" spans="1:3" ht="12.75">
      <c r="A38" s="54" t="s">
        <v>18</v>
      </c>
      <c r="B38" s="54">
        <v>25274922</v>
      </c>
      <c r="C38" s="54">
        <v>25247986</v>
      </c>
    </row>
    <row r="39" spans="1:3" s="56" customFormat="1" ht="6.75" thickBot="1">
      <c r="A39" s="55"/>
      <c r="B39" s="63"/>
      <c r="C39" s="63"/>
    </row>
    <row r="40" spans="1:3" ht="12.75">
      <c r="A40" s="54"/>
      <c r="B40" s="64"/>
      <c r="C40" s="64"/>
    </row>
    <row r="41" spans="1:3" ht="12.75">
      <c r="A41" s="53" t="s">
        <v>19</v>
      </c>
      <c r="B41" s="49">
        <f>SUM(B34:B40)</f>
        <v>38596571.51119</v>
      </c>
      <c r="C41" s="49">
        <f>SUM(C34:C40)</f>
        <v>32547459</v>
      </c>
    </row>
    <row r="42" spans="1:3" s="56" customFormat="1" ht="6.75" thickBot="1">
      <c r="A42" s="55"/>
      <c r="B42" s="65"/>
      <c r="C42" s="65"/>
    </row>
    <row r="43" spans="1:3" ht="12.75">
      <c r="A43" s="54"/>
      <c r="B43" s="66"/>
      <c r="C43" s="66"/>
    </row>
    <row r="44" spans="1:3" ht="12.75">
      <c r="A44" s="62" t="s">
        <v>29</v>
      </c>
      <c r="B44" s="64"/>
      <c r="C44" s="64"/>
    </row>
    <row r="45" spans="1:3" ht="12.75">
      <c r="A45" s="54" t="s">
        <v>75</v>
      </c>
      <c r="B45" s="54">
        <v>13839458</v>
      </c>
      <c r="C45" s="54">
        <v>12282193</v>
      </c>
    </row>
    <row r="46" spans="1:3" ht="12.75">
      <c r="A46" s="54" t="s">
        <v>76</v>
      </c>
      <c r="B46" s="54">
        <v>615326</v>
      </c>
      <c r="C46" s="54">
        <v>562169</v>
      </c>
    </row>
    <row r="47" spans="1:3" ht="12.75">
      <c r="A47" s="54" t="s">
        <v>77</v>
      </c>
      <c r="B47" s="54">
        <v>130851</v>
      </c>
      <c r="C47" s="54">
        <v>130851</v>
      </c>
    </row>
    <row r="48" spans="1:3" ht="12.75">
      <c r="A48" s="54" t="s">
        <v>20</v>
      </c>
      <c r="B48" s="54">
        <v>4614721</v>
      </c>
      <c r="C48" s="54">
        <v>4051694</v>
      </c>
    </row>
    <row r="49" spans="1:3" ht="12.75">
      <c r="A49" s="54" t="s">
        <v>98</v>
      </c>
      <c r="B49" s="54">
        <v>143038</v>
      </c>
      <c r="C49" s="54">
        <v>142487</v>
      </c>
    </row>
    <row r="50" spans="1:3" ht="12.75">
      <c r="A50" s="54" t="s">
        <v>21</v>
      </c>
      <c r="B50" s="54">
        <v>108741</v>
      </c>
      <c r="C50" s="54">
        <v>114194</v>
      </c>
    </row>
    <row r="51" spans="1:3" s="56" customFormat="1" ht="6.75" thickBot="1">
      <c r="A51" s="55"/>
      <c r="B51" s="63" t="s">
        <v>92</v>
      </c>
      <c r="C51" s="63"/>
    </row>
    <row r="52" spans="1:3" ht="12.75">
      <c r="A52" s="54"/>
      <c r="B52" s="64"/>
      <c r="C52" s="64"/>
    </row>
    <row r="53" spans="1:3" ht="12.75">
      <c r="A53" s="53" t="s">
        <v>22</v>
      </c>
      <c r="B53" s="49">
        <f>SUM(B45:B52)</f>
        <v>19452135</v>
      </c>
      <c r="C53" s="49">
        <f>SUM(C45:C52)</f>
        <v>17283588</v>
      </c>
    </row>
    <row r="54" spans="1:3" s="56" customFormat="1" ht="6.75" thickBot="1">
      <c r="A54" s="55"/>
      <c r="B54" s="63"/>
      <c r="C54" s="63"/>
    </row>
    <row r="55" spans="1:3" ht="12.75">
      <c r="A55" s="54"/>
      <c r="B55" s="64"/>
      <c r="C55" s="64"/>
    </row>
    <row r="56" spans="1:3" ht="12.75">
      <c r="A56" s="62" t="s">
        <v>23</v>
      </c>
      <c r="B56" s="64"/>
      <c r="C56" s="64"/>
    </row>
    <row r="57" spans="1:3" ht="12.75">
      <c r="A57" s="54" t="s">
        <v>75</v>
      </c>
      <c r="B57" s="54">
        <v>30116719</v>
      </c>
      <c r="C57" s="54">
        <v>28553645</v>
      </c>
    </row>
    <row r="58" spans="1:3" ht="12.75">
      <c r="A58" s="54" t="s">
        <v>78</v>
      </c>
      <c r="B58" s="54">
        <v>24230</v>
      </c>
      <c r="C58" s="54">
        <v>24230</v>
      </c>
    </row>
    <row r="59" spans="1:3" ht="12.75">
      <c r="A59" s="54" t="s">
        <v>99</v>
      </c>
      <c r="B59" s="54">
        <v>48189</v>
      </c>
      <c r="C59" s="54">
        <v>34325</v>
      </c>
    </row>
    <row r="60" spans="1:3" ht="12.75">
      <c r="A60" s="54" t="s">
        <v>24</v>
      </c>
      <c r="B60" s="54">
        <v>67034108</v>
      </c>
      <c r="C60" s="54">
        <v>49013188</v>
      </c>
    </row>
    <row r="61" spans="1:3" ht="12.75">
      <c r="A61" s="54" t="s">
        <v>25</v>
      </c>
      <c r="B61" s="54">
        <v>208327</v>
      </c>
      <c r="C61" s="54">
        <v>342424</v>
      </c>
    </row>
    <row r="62" spans="1:3" s="56" customFormat="1" ht="6.75" thickBot="1">
      <c r="A62" s="55"/>
      <c r="B62" s="63"/>
      <c r="C62" s="63"/>
    </row>
    <row r="63" spans="1:3" ht="12.75">
      <c r="A63" s="54"/>
      <c r="B63" s="64"/>
      <c r="C63" s="64"/>
    </row>
    <row r="64" spans="1:3" ht="12.75">
      <c r="A64" s="53" t="s">
        <v>26</v>
      </c>
      <c r="B64" s="49">
        <f>SUM(B57:B63)</f>
        <v>97431573</v>
      </c>
      <c r="C64" s="49">
        <f>SUM(C57:C63)</f>
        <v>77967812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27</v>
      </c>
      <c r="B67" s="49">
        <f>B53+B64</f>
        <v>116883708</v>
      </c>
      <c r="C67" s="49">
        <f>C53+C64</f>
        <v>95251400</v>
      </c>
    </row>
    <row r="68" spans="1:3" s="56" customFormat="1" ht="6.75" thickBot="1">
      <c r="A68" s="58"/>
      <c r="B68" s="63"/>
      <c r="C68" s="63"/>
    </row>
    <row r="69" spans="1:3" ht="12.75">
      <c r="A69" s="53"/>
      <c r="B69" s="64"/>
      <c r="C69" s="64"/>
    </row>
    <row r="70" spans="1:3" ht="12.75">
      <c r="A70" s="53" t="s">
        <v>28</v>
      </c>
      <c r="B70" s="49">
        <f>B41+B67</f>
        <v>155480279.51119</v>
      </c>
      <c r="C70" s="49">
        <f>C41+C67</f>
        <v>127798859</v>
      </c>
    </row>
    <row r="71" spans="1:3" s="56" customFormat="1" ht="6.75" thickBot="1">
      <c r="A71" s="67"/>
      <c r="B71" s="68"/>
      <c r="C71" s="68"/>
    </row>
    <row r="72" s="47" customFormat="1" ht="12.75" thickTop="1"/>
    <row r="73" spans="1:3" s="47" customFormat="1" ht="24" customHeight="1">
      <c r="A73" s="72" t="s">
        <v>81</v>
      </c>
      <c r="B73" s="47">
        <v>19374</v>
      </c>
      <c r="C73" s="47">
        <v>16354</v>
      </c>
    </row>
    <row r="74" spans="1:3" s="47" customFormat="1" ht="12">
      <c r="A74" s="47" t="s">
        <v>82</v>
      </c>
      <c r="B74" s="73">
        <v>20</v>
      </c>
      <c r="C74" s="73">
        <v>20</v>
      </c>
    </row>
    <row r="75" ht="12.75">
      <c r="A75" s="54"/>
    </row>
    <row r="76" ht="12.75">
      <c r="A76" s="54"/>
    </row>
    <row r="77" s="70" customFormat="1" ht="12">
      <c r="A77" s="69"/>
    </row>
    <row r="78" s="70" customFormat="1" ht="12"/>
    <row r="79" s="70" customFormat="1" ht="12"/>
    <row r="80" s="70" customFormat="1" ht="12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4">
      <selection activeCell="D45" sqref="D45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4" t="s">
        <v>106</v>
      </c>
      <c r="B1" s="83"/>
      <c r="C1" s="83"/>
      <c r="D1" s="83"/>
    </row>
    <row r="3" spans="1:4" s="2" customFormat="1" ht="24.75" thickBot="1">
      <c r="A3" s="1"/>
      <c r="C3" s="10" t="s">
        <v>107</v>
      </c>
      <c r="D3" s="10" t="s">
        <v>108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44401292</v>
      </c>
      <c r="D5" s="4">
        <v>55081720</v>
      </c>
    </row>
    <row r="6" spans="1:4" s="2" customFormat="1" ht="12.75">
      <c r="A6" s="4" t="s">
        <v>31</v>
      </c>
      <c r="C6" s="4">
        <f>-31587735</f>
        <v>-31587735</v>
      </c>
      <c r="D6" s="4">
        <f>-41144018</f>
        <v>-41144018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12813557</v>
      </c>
      <c r="D9" s="3">
        <f>SUM(D5:D8)</f>
        <v>13937702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84</v>
      </c>
      <c r="C11" s="4">
        <v>1174168</v>
      </c>
      <c r="D11" s="4">
        <v>974571</v>
      </c>
    </row>
    <row r="12" spans="1:4" s="2" customFormat="1" ht="12.75">
      <c r="A12" s="4" t="s">
        <v>33</v>
      </c>
      <c r="C12" s="4">
        <f>-4130642</f>
        <v>-4130642</v>
      </c>
      <c r="D12" s="4">
        <f>-2825194</f>
        <v>-2825194</v>
      </c>
    </row>
    <row r="13" spans="1:4" s="2" customFormat="1" ht="12.75">
      <c r="A13" s="4" t="s">
        <v>34</v>
      </c>
      <c r="C13" s="4">
        <f>-1682899</f>
        <v>-1682899</v>
      </c>
      <c r="D13" s="4">
        <f>-1999444</f>
        <v>-1999444</v>
      </c>
    </row>
    <row r="14" spans="1:4" s="2" customFormat="1" ht="12.75">
      <c r="A14" s="4" t="s">
        <v>88</v>
      </c>
      <c r="C14" s="4">
        <f>-5025611</f>
        <v>-5025611</v>
      </c>
      <c r="D14" s="4">
        <f>-191217</f>
        <v>-191217</v>
      </c>
    </row>
    <row r="15" spans="1:4" s="14" customFormat="1" ht="12.75">
      <c r="A15" s="13" t="s">
        <v>87</v>
      </c>
      <c r="C15" s="4">
        <f>-682166</f>
        <v>-682166</v>
      </c>
      <c r="D15" s="4">
        <f>-661761</f>
        <v>-661761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2466407</v>
      </c>
      <c r="D18" s="3">
        <f>SUM(D9:D17)</f>
        <v>9234657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18836</v>
      </c>
      <c r="D20" s="4">
        <v>9095</v>
      </c>
    </row>
    <row r="21" spans="1:4" s="2" customFormat="1" ht="12.75">
      <c r="A21" s="4" t="s">
        <v>37</v>
      </c>
      <c r="C21" s="4">
        <f>-1693213</f>
        <v>-1693213</v>
      </c>
      <c r="D21" s="4">
        <f>-1775746</f>
        <v>-1775746</v>
      </c>
    </row>
    <row r="22" spans="1:4" s="2" customFormat="1" ht="12.75">
      <c r="A22" s="4" t="s">
        <v>38</v>
      </c>
      <c r="C22" s="4">
        <v>252337</v>
      </c>
      <c r="D22" s="4">
        <v>397325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1044367</v>
      </c>
      <c r="D24" s="3">
        <f>SUM(D18:D23)</f>
        <v>7865331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7">
        <f>-985058</f>
        <v>-985058</v>
      </c>
      <c r="D26" s="4">
        <f>-2699716</f>
        <v>-2699716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59309</v>
      </c>
      <c r="D29" s="3">
        <f>SUM(D24:D28)</f>
        <v>5165615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85</v>
      </c>
      <c r="C35" s="4">
        <v>6022177</v>
      </c>
      <c r="D35" s="4">
        <v>4919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89</v>
      </c>
      <c r="C37" s="3">
        <f>SUM(C34:C36)</f>
        <v>6022177</v>
      </c>
      <c r="D37" s="3">
        <f>SUM(D34:D36)</f>
        <v>4919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6081486</v>
      </c>
      <c r="D40" s="3">
        <f>D29+D37</f>
        <v>5170534</v>
      </c>
    </row>
    <row r="41" spans="1:4" s="6" customFormat="1" ht="6.75" thickBot="1">
      <c r="A41" s="8"/>
      <c r="C41" s="8"/>
      <c r="D41" s="8"/>
    </row>
    <row r="42" ht="13.5" thickTop="1"/>
    <row r="43" ht="12.75">
      <c r="A43" s="78" t="s">
        <v>90</v>
      </c>
    </row>
    <row r="44" spans="1:4" ht="12.75">
      <c r="A44" t="s">
        <v>45</v>
      </c>
      <c r="C44" s="3">
        <v>29</v>
      </c>
      <c r="D44" s="3">
        <v>2519</v>
      </c>
    </row>
    <row r="45" spans="3:4" ht="12.75">
      <c r="C45" s="74"/>
      <c r="D45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="90" zoomScaleNormal="90" zoomScalePageLayoutView="0" workbookViewId="0" topLeftCell="A1">
      <selection activeCell="G21" sqref="G21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4" t="s">
        <v>109</v>
      </c>
      <c r="B1" s="83"/>
      <c r="C1" s="83"/>
      <c r="D1" s="83"/>
      <c r="E1" s="83"/>
      <c r="F1" s="83"/>
      <c r="G1" s="83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103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100</v>
      </c>
      <c r="B6" s="19">
        <v>159988</v>
      </c>
      <c r="C6" s="19">
        <v>1282401</v>
      </c>
      <c r="D6" s="19">
        <v>6015826</v>
      </c>
      <c r="E6" s="19">
        <f>-48306</f>
        <v>-48306</v>
      </c>
      <c r="F6" s="19">
        <v>17141221</v>
      </c>
      <c r="G6" s="19">
        <f>SUM(B6:F6)</f>
        <v>24551130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80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9153492</v>
      </c>
      <c r="G10" s="20">
        <f>SUM(F10)</f>
        <v>9153492</v>
      </c>
    </row>
    <row r="11" spans="1:7" ht="12">
      <c r="A11" s="81" t="s">
        <v>79</v>
      </c>
      <c r="B11" s="81">
        <v>0</v>
      </c>
      <c r="C11" s="81">
        <v>0</v>
      </c>
      <c r="D11" s="81">
        <f>-111190</f>
        <v>-111190</v>
      </c>
      <c r="E11" s="81">
        <v>754</v>
      </c>
      <c r="F11" s="81"/>
      <c r="G11" s="81">
        <f>SUM(B11:F11)</f>
        <v>-110436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ht="12">
      <c r="A13" s="20" t="s">
        <v>51</v>
      </c>
      <c r="B13" s="20">
        <v>0</v>
      </c>
      <c r="C13" s="20">
        <v>0</v>
      </c>
      <c r="D13" s="20"/>
      <c r="E13" s="20">
        <v>0</v>
      </c>
      <c r="F13" s="20">
        <f>-1046727</f>
        <v>-1046727</v>
      </c>
      <c r="G13" s="20">
        <f>SUM(B13:F13)</f>
        <v>-1046727</v>
      </c>
    </row>
    <row r="14" spans="1:7" s="23" customFormat="1" ht="6.75" thickBot="1">
      <c r="A14" s="25"/>
      <c r="B14" s="25"/>
      <c r="C14" s="25"/>
      <c r="D14" s="25"/>
      <c r="E14" s="25"/>
      <c r="F14" s="25"/>
      <c r="G14" s="25"/>
    </row>
    <row r="15" spans="1:7" ht="12">
      <c r="A15" s="20"/>
      <c r="B15" s="20"/>
      <c r="C15" s="20"/>
      <c r="D15" s="20"/>
      <c r="E15" s="20"/>
      <c r="F15" s="20"/>
      <c r="G15" s="20"/>
    </row>
    <row r="16" spans="1:7" ht="12">
      <c r="A16" s="19" t="s">
        <v>101</v>
      </c>
      <c r="B16" s="19">
        <f aca="true" t="shared" si="0" ref="B16:G16">B6+B10+B11+B13</f>
        <v>159988</v>
      </c>
      <c r="C16" s="19">
        <f t="shared" si="0"/>
        <v>1282401</v>
      </c>
      <c r="D16" s="19">
        <f t="shared" si="0"/>
        <v>5904636</v>
      </c>
      <c r="E16" s="19">
        <f t="shared" si="0"/>
        <v>-47552</v>
      </c>
      <c r="F16" s="19">
        <f t="shared" si="0"/>
        <v>25247986</v>
      </c>
      <c r="G16" s="19">
        <f t="shared" si="0"/>
        <v>32547459</v>
      </c>
    </row>
    <row r="17" spans="1:7" s="23" customFormat="1" ht="6.75" thickBot="1">
      <c r="A17" s="25"/>
      <c r="B17" s="25"/>
      <c r="C17" s="25"/>
      <c r="D17" s="25"/>
      <c r="E17" s="25"/>
      <c r="F17" s="25"/>
      <c r="G17" s="25"/>
    </row>
    <row r="18" spans="1:7" s="23" customFormat="1" ht="12" customHeight="1">
      <c r="A18" s="79"/>
      <c r="B18" s="79"/>
      <c r="C18" s="79"/>
      <c r="D18" s="79"/>
      <c r="E18" s="79"/>
      <c r="F18" s="79"/>
      <c r="G18" s="79"/>
    </row>
    <row r="19" spans="1:7" ht="14.25" customHeight="1">
      <c r="A19" s="20" t="s">
        <v>110</v>
      </c>
      <c r="B19" s="20">
        <v>0</v>
      </c>
      <c r="C19" s="20">
        <v>0</v>
      </c>
      <c r="D19" s="20"/>
      <c r="E19" s="20">
        <v>0</v>
      </c>
      <c r="F19" s="26">
        <f>фхд!C29</f>
        <v>59309</v>
      </c>
      <c r="G19" s="20">
        <f>SUM(B19:F19)</f>
        <v>59309</v>
      </c>
    </row>
    <row r="20" spans="1:7" ht="21" customHeight="1">
      <c r="A20" s="81" t="s">
        <v>93</v>
      </c>
      <c r="B20" s="81">
        <v>0</v>
      </c>
      <c r="C20" s="81">
        <v>0</v>
      </c>
      <c r="D20" s="81">
        <f>фхд!C37</f>
        <v>6022177</v>
      </c>
      <c r="E20" s="81"/>
      <c r="F20" s="81"/>
      <c r="G20" s="81">
        <f>SUM(B20:F20)</f>
        <v>6022177</v>
      </c>
    </row>
    <row r="21" spans="1:7" ht="12">
      <c r="A21" s="20" t="s">
        <v>51</v>
      </c>
      <c r="B21" s="20">
        <v>0</v>
      </c>
      <c r="C21" s="20">
        <v>0</v>
      </c>
      <c r="D21" s="20"/>
      <c r="E21" s="20">
        <v>0</v>
      </c>
      <c r="F21" s="20">
        <f>-32373</f>
        <v>-32373</v>
      </c>
      <c r="G21" s="20">
        <f>SUM(B21:F21)</f>
        <v>-32373</v>
      </c>
    </row>
    <row r="22" spans="1:7" s="23" customFormat="1" ht="6.75" thickBot="1">
      <c r="A22" s="25"/>
      <c r="B22" s="25"/>
      <c r="C22" s="25"/>
      <c r="D22" s="25"/>
      <c r="E22" s="25"/>
      <c r="F22" s="25"/>
      <c r="G22" s="25"/>
    </row>
    <row r="23" spans="1:7" ht="12">
      <c r="A23" s="20"/>
      <c r="B23" s="20"/>
      <c r="C23" s="20"/>
      <c r="D23" s="20"/>
      <c r="E23" s="20"/>
      <c r="F23" s="20"/>
      <c r="G23" s="20"/>
    </row>
    <row r="24" spans="1:7" ht="12">
      <c r="A24" s="19" t="s">
        <v>111</v>
      </c>
      <c r="B24" s="19">
        <f aca="true" t="shared" si="1" ref="B24:G24">B16+B19+B20</f>
        <v>159988</v>
      </c>
      <c r="C24" s="19">
        <f t="shared" si="1"/>
        <v>1282401</v>
      </c>
      <c r="D24" s="19">
        <f t="shared" si="1"/>
        <v>11926813</v>
      </c>
      <c r="E24" s="19">
        <f t="shared" si="1"/>
        <v>-47552</v>
      </c>
      <c r="F24" s="19">
        <f>F16+F19+F20+F21</f>
        <v>25274922</v>
      </c>
      <c r="G24" s="19">
        <f>G16+G19+G20+G21</f>
        <v>38596572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6:7" ht="12">
      <c r="F27" s="76">
        <f>F24-Баланс!B38</f>
        <v>0</v>
      </c>
      <c r="G27" s="76">
        <f>G24-Баланс!B41</f>
        <v>0.4888100028038025</v>
      </c>
    </row>
    <row r="28" ht="12">
      <c r="F28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tabSelected="1"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57.8515625" style="28" customWidth="1"/>
    <col min="2" max="2" width="18.00390625" style="28" customWidth="1"/>
    <col min="3" max="3" width="19.57421875" style="28" customWidth="1"/>
    <col min="4" max="16384" width="9.140625" style="28" customWidth="1"/>
  </cols>
  <sheetData>
    <row r="1" spans="1:3" ht="13.5">
      <c r="A1" s="84" t="s">
        <v>112</v>
      </c>
      <c r="B1" s="83"/>
      <c r="C1" s="83"/>
    </row>
    <row r="4" spans="1:3" s="31" customFormat="1" ht="12.75" thickBot="1">
      <c r="A4" s="29" t="s">
        <v>52</v>
      </c>
      <c r="B4" s="30" t="s">
        <v>113</v>
      </c>
      <c r="C4" s="30" t="s">
        <v>114</v>
      </c>
    </row>
    <row r="5" spans="1:3" s="34" customFormat="1" ht="12">
      <c r="A5" s="32"/>
      <c r="B5" s="33"/>
      <c r="C5" s="33"/>
    </row>
    <row r="6" spans="1:3" s="34" customFormat="1" ht="12">
      <c r="A6" s="35" t="s">
        <v>53</v>
      </c>
      <c r="B6" s="36"/>
      <c r="C6" s="36"/>
    </row>
    <row r="7" spans="1:3" ht="12">
      <c r="A7" s="36"/>
      <c r="B7" s="36"/>
      <c r="C7" s="36"/>
    </row>
    <row r="8" spans="1:3" ht="12">
      <c r="A8" s="36" t="s">
        <v>54</v>
      </c>
      <c r="B8" s="37"/>
      <c r="C8" s="37"/>
    </row>
    <row r="9" spans="1:3" ht="12">
      <c r="A9" s="36" t="s">
        <v>55</v>
      </c>
      <c r="B9" s="37">
        <v>48913884</v>
      </c>
      <c r="C9" s="37">
        <v>54170387</v>
      </c>
    </row>
    <row r="10" spans="1:3" ht="12">
      <c r="A10" s="36" t="s">
        <v>62</v>
      </c>
      <c r="B10" s="37">
        <v>381148</v>
      </c>
      <c r="C10" s="37">
        <v>104966</v>
      </c>
    </row>
    <row r="11" spans="1:3" ht="12">
      <c r="A11" s="36" t="s">
        <v>86</v>
      </c>
      <c r="B11" s="37">
        <v>4162893</v>
      </c>
      <c r="C11" s="75">
        <v>1725843</v>
      </c>
    </row>
    <row r="12" spans="1:3" ht="12">
      <c r="A12" s="36"/>
      <c r="B12" s="37"/>
      <c r="C12" s="37"/>
    </row>
    <row r="13" spans="1:3" ht="12">
      <c r="A13" s="36" t="s">
        <v>56</v>
      </c>
      <c r="B13" s="37"/>
      <c r="C13" s="37"/>
    </row>
    <row r="14" spans="1:3" ht="12">
      <c r="A14" s="36" t="s">
        <v>57</v>
      </c>
      <c r="B14" s="28">
        <f>-19486884</f>
        <v>-19486884</v>
      </c>
      <c r="C14" s="28">
        <f>-46298660</f>
        <v>-46298660</v>
      </c>
    </row>
    <row r="15" spans="1:3" ht="12">
      <c r="A15" s="36" t="s">
        <v>58</v>
      </c>
      <c r="B15" s="28">
        <f>-4331755</f>
        <v>-4331755</v>
      </c>
      <c r="C15" s="28">
        <f>-4221150</f>
        <v>-4221150</v>
      </c>
    </row>
    <row r="16" spans="1:3" ht="12">
      <c r="A16" s="36" t="s">
        <v>59</v>
      </c>
      <c r="B16" s="28">
        <f>-6012590</f>
        <v>-6012590</v>
      </c>
      <c r="C16" s="28">
        <f>-7015925</f>
        <v>-7015925</v>
      </c>
    </row>
    <row r="17" spans="1:3" ht="12">
      <c r="A17" s="36" t="s">
        <v>60</v>
      </c>
      <c r="B17" s="28">
        <f>-6981049</f>
        <v>-6981049</v>
      </c>
      <c r="C17" s="28">
        <f>-1733240</f>
        <v>-1733240</v>
      </c>
    </row>
    <row r="18" spans="1:3" ht="12">
      <c r="A18" s="36" t="s">
        <v>61</v>
      </c>
      <c r="B18" s="28">
        <f>-1045048</f>
        <v>-1045048</v>
      </c>
      <c r="C18" s="28">
        <f>-1039503</f>
        <v>-1039503</v>
      </c>
    </row>
    <row r="19" spans="1:3" ht="12">
      <c r="A19" s="36" t="s">
        <v>62</v>
      </c>
      <c r="B19" s="28">
        <f>-1568118</f>
        <v>-1568118</v>
      </c>
      <c r="C19" s="28">
        <f>-1678698</f>
        <v>-1678698</v>
      </c>
    </row>
    <row r="20" spans="1:3" ht="12.75" thickBot="1">
      <c r="A20" s="38"/>
      <c r="B20" s="38"/>
      <c r="C20" s="38"/>
    </row>
    <row r="21" spans="1:3" ht="12">
      <c r="A21" s="35"/>
      <c r="B21" s="36"/>
      <c r="C21" s="36"/>
    </row>
    <row r="22" spans="1:3" ht="12">
      <c r="A22" s="35" t="s">
        <v>63</v>
      </c>
      <c r="B22" s="80">
        <f>SUM(B9:B19)</f>
        <v>14032481</v>
      </c>
      <c r="C22" s="80">
        <f>SUM(C9:C19)</f>
        <v>-5985980</v>
      </c>
    </row>
    <row r="23" spans="1:3" ht="12">
      <c r="A23" s="35" t="s">
        <v>64</v>
      </c>
      <c r="B23" s="80"/>
      <c r="C23" s="80"/>
    </row>
    <row r="24" spans="1:3" ht="12.75" thickBot="1">
      <c r="A24" s="39"/>
      <c r="B24" s="39"/>
      <c r="C24" s="39"/>
    </row>
    <row r="25" spans="1:3" ht="12">
      <c r="A25" s="35"/>
      <c r="B25" s="36"/>
      <c r="C25" s="36"/>
    </row>
    <row r="26" spans="1:3" ht="12">
      <c r="A26" s="35" t="s">
        <v>65</v>
      </c>
      <c r="B26" s="36"/>
      <c r="C26" s="36"/>
    </row>
    <row r="27" spans="1:3" ht="12">
      <c r="A27" s="36"/>
      <c r="B27" s="36"/>
      <c r="C27" s="36"/>
    </row>
    <row r="28" spans="1:3" ht="12">
      <c r="A28" s="36" t="s">
        <v>66</v>
      </c>
      <c r="B28" s="28">
        <f>-10935983</f>
        <v>-10935983</v>
      </c>
      <c r="C28" s="28">
        <f>-5500536</f>
        <v>-5500536</v>
      </c>
    </row>
    <row r="29" spans="1:3" ht="12">
      <c r="A29" s="36" t="s">
        <v>102</v>
      </c>
      <c r="B29" s="28">
        <v>0</v>
      </c>
      <c r="C29" s="28">
        <f>-2458823</f>
        <v>-2458823</v>
      </c>
    </row>
    <row r="30" spans="1:3" ht="24">
      <c r="A30" s="36" t="s">
        <v>91</v>
      </c>
      <c r="C30" s="28">
        <v>0</v>
      </c>
    </row>
    <row r="31" spans="1:3" ht="12.75" thickBot="1">
      <c r="A31" s="38"/>
      <c r="B31" s="38"/>
      <c r="C31" s="38"/>
    </row>
    <row r="32" spans="1:3" ht="12">
      <c r="A32" s="35"/>
      <c r="B32" s="36"/>
      <c r="C32" s="36"/>
    </row>
    <row r="33" spans="1:3" ht="24">
      <c r="A33" s="35" t="s">
        <v>67</v>
      </c>
      <c r="B33" s="19">
        <f>SUM(B28:B30)</f>
        <v>-10935983</v>
      </c>
      <c r="C33" s="19">
        <f>SUM(C28:C30)</f>
        <v>-7959359</v>
      </c>
    </row>
    <row r="34" spans="1:3" ht="12.75" thickBot="1">
      <c r="A34" s="39"/>
      <c r="B34" s="39"/>
      <c r="C34" s="38"/>
    </row>
    <row r="35" spans="1:3" ht="12">
      <c r="A35" s="35"/>
      <c r="B35" s="36"/>
      <c r="C35" s="36"/>
    </row>
    <row r="36" spans="1:3" ht="12">
      <c r="A36" s="35" t="s">
        <v>68</v>
      </c>
      <c r="B36" s="36"/>
      <c r="C36" s="36"/>
    </row>
    <row r="37" spans="1:3" ht="12">
      <c r="A37" s="36"/>
      <c r="B37" s="36"/>
      <c r="C37" s="36"/>
    </row>
    <row r="38" spans="1:3" ht="12">
      <c r="A38" s="36" t="s">
        <v>69</v>
      </c>
      <c r="B38" s="71">
        <v>374696</v>
      </c>
      <c r="C38" s="71">
        <v>17009319</v>
      </c>
    </row>
    <row r="39" spans="1:3" ht="12">
      <c r="A39" s="36" t="s">
        <v>70</v>
      </c>
      <c r="B39" s="28">
        <f>-3153521</f>
        <v>-3153521</v>
      </c>
      <c r="C39" s="28">
        <f>-4725862</f>
        <v>-4725862</v>
      </c>
    </row>
    <row r="40" spans="1:3" ht="12">
      <c r="A40" s="36" t="s">
        <v>94</v>
      </c>
      <c r="B40" s="28">
        <f>-24324</f>
        <v>-24324</v>
      </c>
      <c r="C40" s="28">
        <f>-1025430</f>
        <v>-1025430</v>
      </c>
    </row>
    <row r="41" spans="1:3" ht="12.75" thickBot="1">
      <c r="A41" s="39"/>
      <c r="B41" s="38"/>
      <c r="C41" s="38"/>
    </row>
    <row r="42" spans="1:3" ht="12">
      <c r="A42" s="35"/>
      <c r="B42" s="35"/>
      <c r="C42" s="35"/>
    </row>
    <row r="43" spans="1:3" ht="12">
      <c r="A43" s="35" t="s">
        <v>71</v>
      </c>
      <c r="B43" s="80"/>
      <c r="C43" s="86">
        <f>SUM(C38:C40)</f>
        <v>11258027</v>
      </c>
    </row>
    <row r="44" spans="1:3" ht="12">
      <c r="A44" s="35" t="s">
        <v>72</v>
      </c>
      <c r="B44" s="80">
        <f>SUM(B38:B43)</f>
        <v>-2803149</v>
      </c>
      <c r="C44" s="86"/>
    </row>
    <row r="45" spans="1:3" ht="12.75" thickBot="1">
      <c r="A45" s="39"/>
      <c r="B45" s="39"/>
      <c r="C45" s="39"/>
    </row>
    <row r="46" spans="1:3" ht="12">
      <c r="A46" s="36"/>
      <c r="B46" s="36"/>
      <c r="C46" s="36"/>
    </row>
    <row r="47" spans="1:3" ht="24">
      <c r="A47" s="35" t="s">
        <v>73</v>
      </c>
      <c r="B47" s="85">
        <f>B22+B33+B44</f>
        <v>293349</v>
      </c>
      <c r="C47" s="85">
        <f>C22+C33+C43</f>
        <v>-2687312</v>
      </c>
    </row>
    <row r="48" spans="1:3" ht="12">
      <c r="A48" s="36"/>
      <c r="B48" s="85"/>
      <c r="C48" s="85"/>
    </row>
    <row r="49" spans="1:3" ht="12">
      <c r="A49" s="36" t="s">
        <v>74</v>
      </c>
      <c r="B49" s="37">
        <v>3090679</v>
      </c>
      <c r="C49" s="37">
        <v>4204455</v>
      </c>
    </row>
    <row r="50" spans="1:3" ht="12.75" thickBot="1">
      <c r="A50" s="38"/>
      <c r="B50" s="38"/>
      <c r="C50" s="38"/>
    </row>
    <row r="51" spans="1:3" ht="12">
      <c r="A51" s="35"/>
      <c r="B51" s="36"/>
      <c r="C51" s="36"/>
    </row>
    <row r="52" spans="1:3" ht="12">
      <c r="A52" s="35" t="s">
        <v>95</v>
      </c>
      <c r="B52" s="40">
        <f>B47+B49</f>
        <v>3384028</v>
      </c>
      <c r="C52" s="41">
        <f>SUM(C47:C49)</f>
        <v>1517143</v>
      </c>
    </row>
    <row r="53" spans="1:3" ht="12.75" thickBot="1">
      <c r="A53" s="42"/>
      <c r="B53" s="43"/>
      <c r="C53" s="43"/>
    </row>
    <row r="54" spans="1:3" ht="13.5" thickTop="1">
      <c r="A54" s="44"/>
      <c r="B54" s="45">
        <f>B52-Баланс!B22</f>
        <v>0</v>
      </c>
      <c r="C54"/>
    </row>
    <row r="56" ht="12">
      <c r="B56" s="28">
        <f>B47+B49-B52</f>
        <v>0</v>
      </c>
    </row>
    <row r="78" s="46" customFormat="1" ht="12"/>
  </sheetData>
  <sheetProtection/>
  <mergeCells count="4">
    <mergeCell ref="B47:B48"/>
    <mergeCell ref="C43:C44"/>
    <mergeCell ref="C47:C48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2020-10-29T09:24:59Z</dcterms:modified>
  <cp:category/>
  <cp:version/>
  <cp:contentType/>
  <cp:contentStatus/>
</cp:coreProperties>
</file>