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3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<sst xmlns="http://schemas.openxmlformats.org/spreadsheetml/2006/main" count="118" uniqueCount="114">
  <si>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</si>
  <si>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</si>
  <si>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</si>
  <si>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</si>
  <si>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</si>
  <si>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</si>
  <si>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</si>
  <si>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</si>
  <si>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</si>
  <si>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</si>
  <si>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</si>
  <si>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</si>
  <si>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</si>
  <si>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</si>
  <si>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</si>
  <si>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</si>
  <si>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</si>
  <si>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</si>
  <si>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</si>
  <si>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</si>
  <si>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</si>
  <si>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</si>
  <si>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</si>
  <si>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</si>
  <si>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</si>
  <si>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</si>
  <si>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</si>
  <si>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</si>
  <si>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</si>
  <si>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</si>
  <si>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</si>
  <si>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</si>
  <si>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</si>
  <si>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</si>
  <si>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</si>
  <si>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</si>
  <si>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</si>
  <si>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</si>
  <si>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</si>
  <si>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</si>
  <si>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</si>
  <si>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</si>
  <si>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</si>
  <si>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</si>
  <si>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</si>
  <si>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</si>
  <si>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</si>
  <si>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</si>
  <si>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</si>
  <si>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</si>
  <si>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</si>
  <si>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</si>
  <si>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</si>
  <si>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</si>
  <si>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</si>
  <si>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</si>
  <si>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</si>
  <si>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</si>
  <si>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</si>
  <si>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</si>
  <si>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</si>
  <si>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</si>
  <si>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</si>
  <si>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</si>
  <si>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</si>
  <si>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</si>
  <si>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</si>
  <si>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</si>
  <si>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</si>
  <si>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</si>
  <si>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</si>
  <si>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</si>
  <si>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</si>
  <si>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</si>
  <si>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</si>
  <si>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</si>
  <si>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</si>
  <si>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</si>
  <si>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</si>
  <si>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</si>
  <si>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</si>
  <si>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</si>
  <si>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</si>
  <si>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</si>
  <si>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</si>
  <si>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Прочий совокупный доход/(убыток)</t>
  </si>
  <si>
    <t>Возмещение НДС с бюджета</t>
  </si>
  <si>
    <t>Прочие операционные  расходы</t>
  </si>
  <si>
    <t xml:space="preserve"> Совокупный доход за год</t>
  </si>
  <si>
    <t>Прибыль на акцию, базовая и разводненая (в тенге на акцию)</t>
  </si>
  <si>
    <t>Уменьшение/(увеличение) денежных средств, ограниченных в использовании</t>
  </si>
  <si>
    <t>\</t>
  </si>
  <si>
    <t xml:space="preserve">Прочий совокупный доход </t>
  </si>
  <si>
    <t>Выплата дивидендов за вычетом налога у источника</t>
  </si>
  <si>
    <t>Денежные средства и их эквиваленты на конец периода</t>
  </si>
  <si>
    <t>Актив на праве пользования</t>
  </si>
  <si>
    <t>Долгосрочное обязательство по аренде</t>
  </si>
  <si>
    <t>Краткосрочные обязательства по аренде</t>
  </si>
  <si>
    <t>Приобретение других долгосрочных активов</t>
  </si>
  <si>
    <t>Резерв по курсовым разницам</t>
  </si>
  <si>
    <t>Предварительный консолидированный отчет о финансовом положении по состоянию на 31 марта  2021 года</t>
  </si>
  <si>
    <t>31 марта  2021 г.</t>
  </si>
  <si>
    <t>31 декабря  2020 г.</t>
  </si>
  <si>
    <t>Предварительный консолидированный отчет о прибыли или убытке и прочем совокупном доходе за 1 квартал   2021 года</t>
  </si>
  <si>
    <t>Предварительный консолидированный отчет об изменениях в капитале за 1 квартал 2021 года</t>
  </si>
  <si>
    <t xml:space="preserve">На 1 января 2020 г. </t>
  </si>
  <si>
    <t>На 31 декабря 2020 г.</t>
  </si>
  <si>
    <t>Прибыль за 1 квартал 2021 года</t>
  </si>
  <si>
    <t>31 марта  2021 г</t>
  </si>
  <si>
    <t>31 марта 2020 г</t>
  </si>
  <si>
    <t>На  31 марта 2021 г.</t>
  </si>
  <si>
    <t>31 марта    2021 г.</t>
  </si>
  <si>
    <t>31 марта 2020 г.</t>
  </si>
  <si>
    <t>Предварительный консолидированный  отчет о движении денежных средств за                    1 квартал 2021 года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</si>
</sst>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3" fillId="0" borderId="3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wrapText="1"/>
    </xf>
    <xf numFmtId="174" fontId="30" fillId="0" borderId="3" xfId="0" applyNumberFormat="1" applyFont="1" applyBorder="1" applyAlignment="1">
      <alignment horizontal="right" vertical="center" wrapText="1"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4" fontId="31" fillId="0" borderId="3" xfId="0" applyNumberFormat="1" applyFont="1" applyBorder="1" applyAlignment="1">
      <alignment vertical="center" wrapText="1"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8" fontId="30" fillId="0" borderId="0" xfId="86" applyNumberFormat="1" applyFont="1" applyAlignment="1">
      <alignment wrapText="1"/>
    </xf>
    <xf numFmtId="18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8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29" fillId="0" borderId="3" xfId="76" applyNumberFormat="1" applyFont="1" applyFill="1" applyBorder="1" applyAlignment="1">
      <alignment vertical="center"/>
      <protection/>
    </xf>
    <xf numFmtId="174" fontId="30" fillId="0" borderId="3" xfId="76" applyNumberFormat="1" applyFont="1" applyFill="1" applyBorder="1" applyAlignment="1">
      <alignment horizontal="right" vertical="center"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3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7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1" fillId="0" borderId="0" xfId="0" applyNumberFormat="1" applyFont="1" applyBorder="1" applyAlignment="1">
      <alignment vertical="center" wrapText="1"/>
    </xf>
    <xf numFmtId="174" fontId="30" fillId="0" borderId="0" xfId="0" applyNumberFormat="1" applyFont="1" applyAlignment="1">
      <alignment/>
    </xf>
    <xf numFmtId="174" fontId="27" fillId="0" borderId="16" xfId="0" applyNumberFormat="1" applyFont="1" applyBorder="1" applyAlignment="1">
      <alignment vertical="center" wrapText="1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30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74" sqref="B74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pans="1:3" s="47" customFormat="1" ht="48.75" customHeight="1">
      <c r="A1" s="82" t="s">
        <v>100</v>
      </c>
      <c r="B1" s="83"/>
      <c r="C1" s="83"/>
    </row>
    <row r="2" s="47" customFormat="1" ht="18" customHeight="1"/>
    <row r="3" spans="1:3" ht="12.75">
      <c r="A3" s="48"/>
      <c r="B3" s="49" t="s">
        <v>101</v>
      </c>
      <c r="C3" s="49" t="s">
        <v>102</v>
      </c>
    </row>
    <row r="4" spans="1:3" ht="13.5" thickBot="1">
      <c r="A4" s="51"/>
      <c r="B4" s="52"/>
      <c r="C4" s="52"/>
    </row>
    <row r="5" spans="1:3" ht="12.75">
      <c r="A5" s="48"/>
      <c r="B5" s="53"/>
      <c r="C5" s="53"/>
    </row>
    <row r="6" spans="1:3" ht="12.75">
      <c r="A6" s="53" t="s">
        <v>0</v>
      </c>
      <c r="B6" s="54"/>
      <c r="C6" s="54"/>
    </row>
    <row r="7" spans="1:3" ht="12.75">
      <c r="A7" s="54"/>
      <c r="B7" s="54"/>
      <c r="C7" s="54"/>
    </row>
    <row r="8" spans="1:3" ht="12.75">
      <c r="A8" s="54" t="s">
        <v>1</v>
      </c>
      <c r="B8" s="54">
        <v>69743315</v>
      </c>
      <c r="C8" s="54">
        <v>68532245</v>
      </c>
    </row>
    <row r="9" spans="1:3" ht="12.75">
      <c r="A9" s="54" t="s">
        <v>95</v>
      </c>
      <c r="B9" s="54">
        <v>242585</v>
      </c>
      <c r="C9" s="54">
        <v>236254</v>
      </c>
    </row>
    <row r="10" spans="1:3" ht="12.75">
      <c r="A10" s="54" t="s">
        <v>2</v>
      </c>
      <c r="B10" s="54">
        <v>1149727</v>
      </c>
      <c r="C10" s="54">
        <v>1150444</v>
      </c>
    </row>
    <row r="11" spans="1:3" ht="12.75">
      <c r="A11" s="54" t="s">
        <v>3</v>
      </c>
      <c r="B11" s="54">
        <v>1006482</v>
      </c>
      <c r="C11" s="54">
        <v>1263491</v>
      </c>
    </row>
    <row r="12" spans="1:3" ht="12.75">
      <c r="A12" s="54" t="s">
        <v>4</v>
      </c>
      <c r="B12" s="54">
        <v>789474</v>
      </c>
      <c r="C12" s="54">
        <v>867880</v>
      </c>
    </row>
    <row r="13" spans="1:3" s="56" customFormat="1" ht="6.75" thickBot="1">
      <c r="A13" s="55"/>
      <c r="B13" s="55"/>
      <c r="C13" s="55"/>
    </row>
    <row r="14" spans="1:3" ht="12.75">
      <c r="A14" s="54"/>
      <c r="B14" s="54"/>
      <c r="C14" s="54"/>
    </row>
    <row r="15" spans="1:3" ht="12.75">
      <c r="A15" s="53" t="s">
        <v>5</v>
      </c>
      <c r="B15" s="53">
        <f>SUM(B8:B14)</f>
        <v>72931583</v>
      </c>
      <c r="C15" s="53">
        <f>SUM(C8:C14)</f>
        <v>72050314</v>
      </c>
    </row>
    <row r="16" spans="1:3" s="56" customFormat="1" ht="6.75" thickBot="1">
      <c r="A16" s="55"/>
      <c r="B16" s="55"/>
      <c r="C16" s="55"/>
    </row>
    <row r="17" spans="1:3" ht="12.75">
      <c r="A17" s="54"/>
      <c r="B17" s="54"/>
      <c r="C17" s="54"/>
    </row>
    <row r="18" spans="1:3" ht="12.75">
      <c r="A18" s="54" t="s">
        <v>6</v>
      </c>
      <c r="B18" s="54">
        <v>44776027</v>
      </c>
      <c r="C18" s="54">
        <v>45160415</v>
      </c>
    </row>
    <row r="19" spans="1:3" ht="12.75">
      <c r="A19" s="54" t="s">
        <v>7</v>
      </c>
      <c r="B19" s="54">
        <v>20855120</v>
      </c>
      <c r="C19" s="54">
        <v>17601878</v>
      </c>
    </row>
    <row r="20" spans="1:3" ht="12.75">
      <c r="A20" s="54" t="s">
        <v>8</v>
      </c>
      <c r="B20" s="54">
        <v>1288379</v>
      </c>
      <c r="C20" s="54">
        <v>573274</v>
      </c>
    </row>
    <row r="21" spans="1:3" ht="12.75">
      <c r="A21" s="54" t="s">
        <v>9</v>
      </c>
      <c r="B21" s="54">
        <v>3337162</v>
      </c>
      <c r="C21" s="54">
        <v>5613351</v>
      </c>
    </row>
    <row r="22" spans="1:3" ht="12.75">
      <c r="A22" s="54" t="s">
        <v>10</v>
      </c>
      <c r="B22" s="54">
        <v>4804711</v>
      </c>
      <c r="C22" s="54">
        <v>3323704</v>
      </c>
    </row>
    <row r="23" spans="1:3" s="56" customFormat="1" ht="6.75" thickBot="1">
      <c r="A23" s="55"/>
      <c r="B23" s="55"/>
      <c r="C23" s="55"/>
    </row>
    <row r="24" spans="1:3" ht="12.75">
      <c r="A24" s="57"/>
      <c r="B24" s="54"/>
      <c r="C24" s="54"/>
    </row>
    <row r="25" spans="1:3" ht="12.75">
      <c r="A25" s="53" t="s">
        <v>11</v>
      </c>
      <c r="B25" s="53">
        <f>SUM(B18:B24)</f>
        <v>75061399</v>
      </c>
      <c r="C25" s="53">
        <f>SUM(C18:C24)</f>
        <v>72272622</v>
      </c>
    </row>
    <row r="26" spans="1:3" s="56" customFormat="1" ht="6.75" thickBot="1">
      <c r="A26" s="58"/>
      <c r="B26" s="58"/>
      <c r="C26" s="58"/>
    </row>
    <row r="27" spans="1:3" ht="12.75">
      <c r="A27" s="59"/>
      <c r="B27" s="53"/>
      <c r="C27" s="53"/>
    </row>
    <row r="28" spans="1:3" ht="12.75">
      <c r="A28" s="53" t="s">
        <v>12</v>
      </c>
      <c r="B28" s="53">
        <f>B15+B25</f>
        <v>147992982</v>
      </c>
      <c r="C28" s="53">
        <f>C15+C25</f>
        <v>144322936</v>
      </c>
    </row>
    <row r="29" spans="1:3" s="56" customFormat="1" ht="6.75" thickBot="1">
      <c r="A29" s="60"/>
      <c r="B29" s="60"/>
      <c r="C29" s="60"/>
    </row>
    <row r="30" spans="1:3" ht="13.5" thickTop="1">
      <c r="A30" s="61"/>
      <c r="B30" s="54"/>
      <c r="C30" s="54"/>
    </row>
    <row r="31" ht="12.75">
      <c r="A31" s="53" t="s">
        <v>13</v>
      </c>
    </row>
    <row r="32" ht="12.75">
      <c r="A32" s="53"/>
    </row>
    <row r="33" ht="12.75">
      <c r="A33" s="62" t="s">
        <v>14</v>
      </c>
    </row>
    <row r="34" spans="1:3" ht="12.75">
      <c r="A34" s="54" t="s">
        <v>15</v>
      </c>
      <c r="B34" s="54">
        <f>-'[3]FS'!$N$33</f>
        <v>159987.66619000002</v>
      </c>
      <c r="C34" s="54">
        <v>159988</v>
      </c>
    </row>
    <row r="35" spans="1:3" ht="12.75">
      <c r="A35" s="54" t="s">
        <v>16</v>
      </c>
      <c r="B35" s="54">
        <f>-'[3]FS'!$N$34</f>
        <v>1282400.8450000002</v>
      </c>
      <c r="C35" s="54">
        <v>1282401</v>
      </c>
    </row>
    <row r="36" spans="1:3" ht="12.75">
      <c r="A36" s="54" t="s">
        <v>83</v>
      </c>
      <c r="B36" s="54">
        <f>-47552</f>
        <v>-47552</v>
      </c>
      <c r="C36" s="54">
        <f>-47552</f>
        <v>-47552</v>
      </c>
    </row>
    <row r="37" spans="1:3" ht="12.75">
      <c r="A37" s="54" t="s">
        <v>99</v>
      </c>
      <c r="B37" s="54">
        <v>11449914</v>
      </c>
      <c r="C37" s="54">
        <v>10838858</v>
      </c>
    </row>
    <row r="38" spans="1:3" ht="12.75">
      <c r="A38" s="54" t="s">
        <v>18</v>
      </c>
      <c r="B38" s="54">
        <v>27237349</v>
      </c>
      <c r="C38" s="54">
        <v>26789008</v>
      </c>
    </row>
    <row r="39" spans="1:3" s="56" customFormat="1" ht="6.75" thickBot="1">
      <c r="A39" s="55"/>
      <c r="B39" s="63"/>
      <c r="C39" s="63"/>
    </row>
    <row r="40" spans="1:3" ht="12.75">
      <c r="A40" s="54"/>
      <c r="B40" s="64"/>
      <c r="C40" s="64"/>
    </row>
    <row r="41" spans="1:3" ht="12.75">
      <c r="A41" s="53" t="s">
        <v>19</v>
      </c>
      <c r="B41" s="49">
        <f>SUM(B34:B40)</f>
        <v>40082099.51119</v>
      </c>
      <c r="C41" s="49">
        <f>SUM(C34:C40)</f>
        <v>39022703</v>
      </c>
    </row>
    <row r="42" spans="1:3" s="56" customFormat="1" ht="6.75" thickBot="1">
      <c r="A42" s="55"/>
      <c r="B42" s="65"/>
      <c r="C42" s="65"/>
    </row>
    <row r="43" spans="1:3" ht="12.75">
      <c r="A43" s="54"/>
      <c r="B43" s="66"/>
      <c r="C43" s="66"/>
    </row>
    <row r="44" spans="1:3" ht="12.75">
      <c r="A44" s="62" t="s">
        <v>29</v>
      </c>
      <c r="B44" s="64"/>
      <c r="C44" s="64"/>
    </row>
    <row r="45" spans="1:3" ht="12.75">
      <c r="A45" s="54" t="s">
        <v>75</v>
      </c>
      <c r="B45" s="54">
        <v>11849823</v>
      </c>
      <c r="C45" s="54">
        <v>12507585</v>
      </c>
    </row>
    <row r="46" spans="1:3" ht="12.75">
      <c r="A46" s="54" t="s">
        <v>76</v>
      </c>
      <c r="B46" s="54">
        <v>813814</v>
      </c>
      <c r="C46" s="54">
        <v>658064</v>
      </c>
    </row>
    <row r="47" spans="1:3" ht="12.75">
      <c r="A47" s="54" t="s">
        <v>77</v>
      </c>
      <c r="B47" s="54">
        <v>90659</v>
      </c>
      <c r="C47" s="54">
        <v>130851</v>
      </c>
    </row>
    <row r="48" spans="1:3" ht="12.75">
      <c r="A48" s="54" t="s">
        <v>20</v>
      </c>
      <c r="B48" s="54">
        <v>5024839</v>
      </c>
      <c r="C48" s="54">
        <v>4806224</v>
      </c>
    </row>
    <row r="49" spans="1:3" ht="12.75">
      <c r="A49" s="54" t="s">
        <v>96</v>
      </c>
      <c r="B49" s="54">
        <v>136788</v>
      </c>
      <c r="C49" s="54">
        <v>143093</v>
      </c>
    </row>
    <row r="50" spans="1:3" ht="12.75">
      <c r="A50" s="54" t="s">
        <v>21</v>
      </c>
      <c r="B50" s="54">
        <v>66808</v>
      </c>
      <c r="C50" s="54">
        <v>66366</v>
      </c>
    </row>
    <row r="51" spans="1:3" s="56" customFormat="1" ht="6.75" thickBot="1">
      <c r="A51" s="55"/>
      <c r="B51" s="63" t="s">
        <v>91</v>
      </c>
      <c r="C51" s="63"/>
    </row>
    <row r="52" spans="1:3" ht="12.75">
      <c r="A52" s="54"/>
      <c r="B52" s="64"/>
      <c r="C52" s="64"/>
    </row>
    <row r="53" spans="1:3" ht="12.75">
      <c r="A53" s="53" t="s">
        <v>22</v>
      </c>
      <c r="B53" s="49">
        <f>SUM(B45:B52)</f>
        <v>17982731</v>
      </c>
      <c r="C53" s="49">
        <f>SUM(C45:C52)</f>
        <v>18312183</v>
      </c>
    </row>
    <row r="54" spans="1:3" s="56" customFormat="1" ht="6.75" thickBot="1">
      <c r="A54" s="55"/>
      <c r="B54" s="63"/>
      <c r="C54" s="63"/>
    </row>
    <row r="55" spans="1:3" ht="12.75">
      <c r="A55" s="54"/>
      <c r="B55" s="64"/>
      <c r="C55" s="64"/>
    </row>
    <row r="56" spans="1:3" ht="12.75">
      <c r="A56" s="62" t="s">
        <v>23</v>
      </c>
      <c r="B56" s="64"/>
      <c r="C56" s="64"/>
    </row>
    <row r="57" spans="1:3" ht="12.75">
      <c r="A57" s="54" t="s">
        <v>75</v>
      </c>
      <c r="B57" s="54">
        <v>28599635</v>
      </c>
      <c r="C57" s="54">
        <v>25950157</v>
      </c>
    </row>
    <row r="58" spans="1:3" ht="12.75">
      <c r="A58" s="54" t="s">
        <v>78</v>
      </c>
      <c r="B58" s="54">
        <v>38504</v>
      </c>
      <c r="C58" s="54">
        <v>28634</v>
      </c>
    </row>
    <row r="59" spans="1:3" ht="12.75">
      <c r="A59" s="54" t="s">
        <v>97</v>
      </c>
      <c r="B59" s="54">
        <v>43277</v>
      </c>
      <c r="C59" s="54">
        <v>72767</v>
      </c>
    </row>
    <row r="60" spans="1:3" ht="12.75">
      <c r="A60" s="54" t="s">
        <v>24</v>
      </c>
      <c r="B60" s="54">
        <v>61099308</v>
      </c>
      <c r="C60" s="54">
        <v>60672639</v>
      </c>
    </row>
    <row r="61" spans="1:3" ht="12.75">
      <c r="A61" s="54" t="s">
        <v>25</v>
      </c>
      <c r="B61" s="54">
        <v>147427</v>
      </c>
      <c r="C61" s="54">
        <v>263853</v>
      </c>
    </row>
    <row r="62" spans="1:3" s="56" customFormat="1" ht="6.75" thickBot="1">
      <c r="A62" s="55"/>
      <c r="B62" s="63"/>
      <c r="C62" s="63"/>
    </row>
    <row r="63" spans="1:3" ht="12.75">
      <c r="A63" s="54"/>
      <c r="B63" s="64"/>
      <c r="C63" s="64"/>
    </row>
    <row r="64" spans="1:3" ht="12.75">
      <c r="A64" s="53" t="s">
        <v>26</v>
      </c>
      <c r="B64" s="49">
        <f>SUM(B57:B63)</f>
        <v>89928151</v>
      </c>
      <c r="C64" s="49">
        <f>SUM(C57:C63)</f>
        <v>86988050</v>
      </c>
    </row>
    <row r="65" spans="1:3" s="56" customFormat="1" ht="6.75" thickBot="1">
      <c r="A65" s="55"/>
      <c r="B65" s="63"/>
      <c r="C65" s="63"/>
    </row>
    <row r="66" spans="1:3" ht="12.75">
      <c r="A66" s="54"/>
      <c r="B66" s="64"/>
      <c r="C66" s="64"/>
    </row>
    <row r="67" spans="1:3" ht="12.75">
      <c r="A67" s="53" t="s">
        <v>27</v>
      </c>
      <c r="B67" s="49">
        <f>B53+B64</f>
        <v>107910882</v>
      </c>
      <c r="C67" s="49">
        <f>C53+C64</f>
        <v>105300233</v>
      </c>
    </row>
    <row r="68" spans="1:3" s="56" customFormat="1" ht="6.75" thickBot="1">
      <c r="A68" s="58"/>
      <c r="B68" s="63"/>
      <c r="C68" s="63"/>
    </row>
    <row r="69" spans="1:3" ht="12.75">
      <c r="A69" s="53"/>
      <c r="B69" s="64"/>
      <c r="C69" s="64"/>
    </row>
    <row r="70" spans="1:3" ht="12.75">
      <c r="A70" s="53" t="s">
        <v>28</v>
      </c>
      <c r="B70" s="49">
        <f>B41+B67</f>
        <v>147992981.51119</v>
      </c>
      <c r="C70" s="49">
        <f>C41+C67</f>
        <v>144322936</v>
      </c>
    </row>
    <row r="71" spans="1:3" s="56" customFormat="1" ht="6.75" thickBot="1">
      <c r="A71" s="67"/>
      <c r="B71" s="68"/>
      <c r="C71" s="68"/>
    </row>
    <row r="72" s="47" customFormat="1" ht="12.75" thickTop="1"/>
    <row r="73" spans="1:3" s="47" customFormat="1" ht="24" customHeight="1">
      <c r="A73" s="72" t="s">
        <v>81</v>
      </c>
      <c r="B73" s="47">
        <v>20042</v>
      </c>
      <c r="C73" s="47">
        <v>19497</v>
      </c>
    </row>
    <row r="74" spans="1:3" s="47" customFormat="1" ht="12">
      <c r="A74" s="47" t="s">
        <v>82</v>
      </c>
      <c r="B74" s="73">
        <v>20</v>
      </c>
      <c r="C74" s="73">
        <v>20</v>
      </c>
    </row>
    <row r="75" ht="12.75">
      <c r="A75" s="54"/>
    </row>
    <row r="76" ht="12.75">
      <c r="A76" s="54"/>
    </row>
    <row r="77" s="70" customFormat="1" ht="12">
      <c r="A77" s="69"/>
    </row>
    <row r="78" s="70" customFormat="1" ht="12"/>
    <row r="79" s="70" customFormat="1" ht="12"/>
    <row r="80" s="70" customFormat="1" ht="12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4" t="s">
        <v>103</v>
      </c>
      <c r="B1" s="83"/>
      <c r="C1" s="83"/>
      <c r="D1" s="83"/>
    </row>
    <row r="3" spans="1:4" s="2" customFormat="1" ht="24.75" thickBot="1">
      <c r="A3" s="1"/>
      <c r="C3" s="10" t="s">
        <v>111</v>
      </c>
      <c r="D3" s="10" t="s">
        <v>112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10548802</v>
      </c>
      <c r="D5" s="4">
        <v>23066521</v>
      </c>
    </row>
    <row r="6" spans="1:4" s="2" customFormat="1" ht="12.75">
      <c r="A6" s="4" t="s">
        <v>31</v>
      </c>
      <c r="C6" s="4">
        <f>-8397519</f>
        <v>-8397519</v>
      </c>
      <c r="D6" s="4">
        <f>-16043903</f>
        <v>-16043903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2151283</v>
      </c>
      <c r="D9" s="3">
        <f>SUM(D5:D8)</f>
        <v>7022618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84</v>
      </c>
      <c r="C11" s="4">
        <v>340831</v>
      </c>
      <c r="D11" s="4">
        <v>239219</v>
      </c>
    </row>
    <row r="12" spans="1:4" s="2" customFormat="1" ht="12.75">
      <c r="A12" s="4" t="s">
        <v>33</v>
      </c>
      <c r="C12" s="4">
        <f>-1402744</f>
        <v>-1402744</v>
      </c>
      <c r="D12" s="4">
        <f>-1768912</f>
        <v>-1768912</v>
      </c>
    </row>
    <row r="13" spans="1:4" s="2" customFormat="1" ht="12.75">
      <c r="A13" s="4" t="s">
        <v>34</v>
      </c>
      <c r="C13" s="4">
        <f>-211859</f>
        <v>-211859</v>
      </c>
      <c r="D13" s="4">
        <f>-746924</f>
        <v>-746924</v>
      </c>
    </row>
    <row r="14" spans="1:4" s="14" customFormat="1" ht="12.75">
      <c r="A14" s="13" t="s">
        <v>87</v>
      </c>
      <c r="C14" s="4">
        <f>-114701</f>
        <v>-114701</v>
      </c>
      <c r="D14" s="4">
        <f>-1010766</f>
        <v>-1010766</v>
      </c>
    </row>
    <row r="15" spans="1:4" s="6" customFormat="1" ht="6.75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35</v>
      </c>
      <c r="C17" s="3">
        <f>SUM(C9:C16)</f>
        <v>762810</v>
      </c>
      <c r="D17" s="3">
        <f>SUM(D9:D16)</f>
        <v>3735235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36</v>
      </c>
      <c r="C19" s="4">
        <v>711</v>
      </c>
      <c r="D19" s="4">
        <v>2024</v>
      </c>
    </row>
    <row r="20" spans="1:4" s="2" customFormat="1" ht="12.75">
      <c r="A20" s="4" t="s">
        <v>37</v>
      </c>
      <c r="C20" s="4">
        <f>-411137</f>
        <v>-411137</v>
      </c>
      <c r="D20" s="4">
        <f>-485508</f>
        <v>-485508</v>
      </c>
    </row>
    <row r="21" spans="1:4" s="2" customFormat="1" ht="12.75">
      <c r="A21" s="4" t="s">
        <v>38</v>
      </c>
      <c r="C21" s="4">
        <v>95957</v>
      </c>
      <c r="D21" s="4">
        <v>214381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39</v>
      </c>
      <c r="C23" s="3">
        <f>SUM(C17:C22)</f>
        <v>448341</v>
      </c>
      <c r="D23" s="3">
        <f>SUM(D17:D22)</f>
        <v>3466132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40</v>
      </c>
      <c r="C25" s="77">
        <v>0</v>
      </c>
      <c r="D25" s="4">
        <f>-598264</f>
        <v>-598264</v>
      </c>
    </row>
    <row r="26" spans="1:4" s="6" customFormat="1" ht="6.75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41</v>
      </c>
      <c r="C28" s="3">
        <f>SUM(C23:C27)</f>
        <v>448341</v>
      </c>
      <c r="D28" s="3">
        <f>SUM(D23:D27)</f>
        <v>2867868</v>
      </c>
    </row>
    <row r="29" spans="1:4" s="6" customFormat="1" ht="6.75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42</v>
      </c>
      <c r="C31" s="4"/>
      <c r="D31" s="4"/>
    </row>
    <row r="32" spans="1:4" s="2" customFormat="1" ht="12.75">
      <c r="A32" s="9" t="s">
        <v>43</v>
      </c>
      <c r="C32" s="4"/>
      <c r="D32" s="4"/>
    </row>
    <row r="33" spans="1:4" s="2" customFormat="1" ht="12.75">
      <c r="A33" s="4"/>
      <c r="C33" s="4"/>
      <c r="D33" s="4"/>
    </row>
    <row r="34" spans="1:4" s="2" customFormat="1" ht="16.5" customHeight="1">
      <c r="A34" s="4" t="s">
        <v>85</v>
      </c>
      <c r="C34" s="4">
        <v>611056</v>
      </c>
      <c r="D34" s="4">
        <v>8699802</v>
      </c>
    </row>
    <row r="35" spans="1:4" s="2" customFormat="1" ht="12.75">
      <c r="A35" s="4"/>
      <c r="C35" s="4"/>
      <c r="D35" s="4"/>
    </row>
    <row r="36" spans="1:4" s="2" customFormat="1" ht="12.75">
      <c r="A36" s="3" t="s">
        <v>88</v>
      </c>
      <c r="C36" s="3">
        <f>SUM(C33:C35)</f>
        <v>611056</v>
      </c>
      <c r="D36" s="3">
        <f>SUM(D33:D35)</f>
        <v>8699802</v>
      </c>
    </row>
    <row r="37" spans="1:4" s="6" customFormat="1" ht="6.75" thickBot="1">
      <c r="A37" s="5"/>
      <c r="C37" s="5"/>
      <c r="D37" s="5"/>
    </row>
    <row r="38" spans="1:4" s="2" customFormat="1" ht="12.75">
      <c r="A38" s="4"/>
      <c r="C38" s="4"/>
      <c r="D38" s="4"/>
    </row>
    <row r="39" spans="1:4" s="2" customFormat="1" ht="12.75">
      <c r="A39" s="3" t="s">
        <v>44</v>
      </c>
      <c r="C39" s="3">
        <f>C28+C36</f>
        <v>1059397</v>
      </c>
      <c r="D39" s="3">
        <f>D28+D36</f>
        <v>11567670</v>
      </c>
    </row>
    <row r="40" spans="1:4" s="6" customFormat="1" ht="6.75" thickBot="1">
      <c r="A40" s="8"/>
      <c r="C40" s="8"/>
      <c r="D40" s="8"/>
    </row>
    <row r="41" ht="13.5" thickTop="1"/>
    <row r="42" ht="12.75">
      <c r="A42" s="78" t="s">
        <v>89</v>
      </c>
    </row>
    <row r="43" spans="1:4" ht="12.75">
      <c r="A43" t="s">
        <v>45</v>
      </c>
      <c r="C43" s="3">
        <v>218</v>
      </c>
      <c r="D43" s="3">
        <v>1398</v>
      </c>
    </row>
    <row r="44" spans="3:4" ht="12.75">
      <c r="C44" s="74"/>
      <c r="D44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4" t="s">
        <v>104</v>
      </c>
      <c r="B1" s="83"/>
      <c r="C1" s="83"/>
      <c r="D1" s="83"/>
      <c r="E1" s="83"/>
      <c r="F1" s="83"/>
      <c r="G1" s="83"/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99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105</v>
      </c>
      <c r="B6" s="19">
        <v>159988</v>
      </c>
      <c r="C6" s="19">
        <v>1282401</v>
      </c>
      <c r="D6" s="19">
        <v>5904636</v>
      </c>
      <c r="E6" s="19">
        <f>-47552</f>
        <v>-47552</v>
      </c>
      <c r="F6" s="19">
        <v>25247986</v>
      </c>
      <c r="G6" s="19">
        <f>SUM(B6:F6)</f>
        <v>32547459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80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1573395</v>
      </c>
      <c r="G10" s="20">
        <f>SUM(F10)</f>
        <v>1573395</v>
      </c>
    </row>
    <row r="11" spans="1:7" ht="12">
      <c r="A11" s="81" t="s">
        <v>79</v>
      </c>
      <c r="B11" s="81">
        <v>0</v>
      </c>
      <c r="C11" s="81">
        <v>0</v>
      </c>
      <c r="D11" s="81">
        <v>4934222</v>
      </c>
      <c r="E11" s="81">
        <v>0</v>
      </c>
      <c r="F11" s="81"/>
      <c r="G11" s="81">
        <f>SUM(B11:F11)</f>
        <v>4934222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ht="12">
      <c r="A13" s="20" t="s">
        <v>51</v>
      </c>
      <c r="B13" s="20">
        <v>0</v>
      </c>
      <c r="C13" s="20">
        <v>0</v>
      </c>
      <c r="D13" s="20"/>
      <c r="E13" s="20">
        <v>0</v>
      </c>
      <c r="F13" s="20">
        <f>-32373</f>
        <v>-32373</v>
      </c>
      <c r="G13" s="20">
        <f>SUM(B13:F13)</f>
        <v>-32373</v>
      </c>
    </row>
    <row r="14" spans="1:7" s="23" customFormat="1" ht="6.75" thickBot="1">
      <c r="A14" s="25"/>
      <c r="B14" s="25"/>
      <c r="C14" s="25"/>
      <c r="D14" s="25"/>
      <c r="E14" s="25"/>
      <c r="F14" s="25"/>
      <c r="G14" s="25"/>
    </row>
    <row r="15" spans="1:7" ht="12">
      <c r="A15" s="20"/>
      <c r="B15" s="20"/>
      <c r="C15" s="20"/>
      <c r="D15" s="20"/>
      <c r="E15" s="20"/>
      <c r="F15" s="20"/>
      <c r="G15" s="20"/>
    </row>
    <row r="16" spans="1:7" ht="12">
      <c r="A16" s="19" t="s">
        <v>106</v>
      </c>
      <c r="B16" s="19">
        <f aca="true" t="shared" si="0" ref="B16:G16">B6+B10+B11+B13</f>
        <v>159988</v>
      </c>
      <c r="C16" s="19">
        <f t="shared" si="0"/>
        <v>1282401</v>
      </c>
      <c r="D16" s="19">
        <f t="shared" si="0"/>
        <v>10838858</v>
      </c>
      <c r="E16" s="19">
        <f t="shared" si="0"/>
        <v>-47552</v>
      </c>
      <c r="F16" s="19">
        <f t="shared" si="0"/>
        <v>26789008</v>
      </c>
      <c r="G16" s="19">
        <f t="shared" si="0"/>
        <v>39022703</v>
      </c>
    </row>
    <row r="17" spans="1:7" s="23" customFormat="1" ht="6.75" thickBot="1">
      <c r="A17" s="25"/>
      <c r="B17" s="25"/>
      <c r="C17" s="25"/>
      <c r="D17" s="25"/>
      <c r="E17" s="25"/>
      <c r="F17" s="25"/>
      <c r="G17" s="25"/>
    </row>
    <row r="18" spans="1:7" s="23" customFormat="1" ht="12" customHeight="1">
      <c r="A18" s="79"/>
      <c r="B18" s="79"/>
      <c r="C18" s="79"/>
      <c r="D18" s="79"/>
      <c r="E18" s="79"/>
      <c r="F18" s="79"/>
      <c r="G18" s="79"/>
    </row>
    <row r="19" spans="1:7" ht="14.25" customHeight="1">
      <c r="A19" s="20" t="s">
        <v>107</v>
      </c>
      <c r="B19" s="20">
        <v>0</v>
      </c>
      <c r="C19" s="20">
        <v>0</v>
      </c>
      <c r="D19" s="20"/>
      <c r="E19" s="20">
        <v>0</v>
      </c>
      <c r="F19" s="26">
        <f>фхд!C28</f>
        <v>448341</v>
      </c>
      <c r="G19" s="20">
        <f>SUM(B19:F19)</f>
        <v>448341</v>
      </c>
    </row>
    <row r="20" spans="1:7" ht="21" customHeight="1">
      <c r="A20" s="81" t="s">
        <v>92</v>
      </c>
      <c r="B20" s="81">
        <v>0</v>
      </c>
      <c r="C20" s="81">
        <v>0</v>
      </c>
      <c r="D20" s="81">
        <f>фхд!C36</f>
        <v>611056</v>
      </c>
      <c r="E20" s="81"/>
      <c r="F20" s="81"/>
      <c r="G20" s="81">
        <f>SUM(B20:F20)</f>
        <v>611056</v>
      </c>
    </row>
    <row r="21" spans="1:7" ht="12">
      <c r="A21" s="20" t="s">
        <v>51</v>
      </c>
      <c r="B21" s="20">
        <v>0</v>
      </c>
      <c r="C21" s="20">
        <v>0</v>
      </c>
      <c r="D21" s="20"/>
      <c r="E21" s="20">
        <v>0</v>
      </c>
      <c r="F21" s="20">
        <v>0</v>
      </c>
      <c r="G21" s="20">
        <f>SUM(B21:F21)</f>
        <v>0</v>
      </c>
    </row>
    <row r="22" spans="1:7" s="23" customFormat="1" ht="6.75" thickBot="1">
      <c r="A22" s="25"/>
      <c r="B22" s="25"/>
      <c r="C22" s="25"/>
      <c r="D22" s="25"/>
      <c r="E22" s="25"/>
      <c r="F22" s="25"/>
      <c r="G22" s="25"/>
    </row>
    <row r="23" spans="1:7" ht="12">
      <c r="A23" s="20"/>
      <c r="B23" s="20"/>
      <c r="C23" s="20"/>
      <c r="D23" s="20"/>
      <c r="E23" s="20"/>
      <c r="F23" s="20"/>
      <c r="G23" s="20"/>
    </row>
    <row r="24" spans="1:7" ht="12">
      <c r="A24" s="19" t="s">
        <v>110</v>
      </c>
      <c r="B24" s="19">
        <f>B16+B19+B20</f>
        <v>159988</v>
      </c>
      <c r="C24" s="19">
        <f>C16+C19+C20</f>
        <v>1282401</v>
      </c>
      <c r="D24" s="19">
        <f>D16+D19+D20</f>
        <v>11449914</v>
      </c>
      <c r="E24" s="19">
        <f>E16+E19+E20</f>
        <v>-47552</v>
      </c>
      <c r="F24" s="19">
        <f>F16+F19+F20+F21</f>
        <v>27237349</v>
      </c>
      <c r="G24" s="19">
        <f>G16+G19+G20+G21</f>
        <v>40082100</v>
      </c>
    </row>
    <row r="25" spans="1:7" s="23" customFormat="1" ht="6.75" thickBot="1">
      <c r="A25" s="25"/>
      <c r="B25" s="25"/>
      <c r="C25" s="25"/>
      <c r="D25" s="25"/>
      <c r="E25" s="25"/>
      <c r="F25" s="25"/>
      <c r="G25" s="25"/>
    </row>
    <row r="26" spans="1:7" ht="12">
      <c r="A26" s="20"/>
      <c r="B26" s="20"/>
      <c r="C26" s="20"/>
      <c r="D26" s="20"/>
      <c r="E26" s="20"/>
      <c r="F26" s="20"/>
      <c r="G26" s="20"/>
    </row>
    <row r="27" spans="6:7" ht="12">
      <c r="F27" s="76">
        <f>F24-Баланс!B38</f>
        <v>0</v>
      </c>
      <c r="G27" s="76">
        <f>G24-Баланс!B41</f>
        <v>0.4888100028038025</v>
      </c>
    </row>
    <row r="28" ht="12">
      <c r="F28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tabSelected="1"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57.8515625" style="28" customWidth="1"/>
    <col min="2" max="2" width="18.00390625" style="28" customWidth="1"/>
    <col min="3" max="3" width="19.57421875" style="28" customWidth="1"/>
    <col min="4" max="16384" width="9.140625" style="28" customWidth="1"/>
  </cols>
  <sheetData>
    <row r="1" spans="1:3" ht="29.25" customHeight="1">
      <c r="A1" s="84" t="s">
        <v>113</v>
      </c>
      <c r="B1" s="83"/>
      <c r="C1" s="83"/>
    </row>
    <row r="4" spans="1:3" s="31" customFormat="1" ht="12.75" thickBot="1">
      <c r="A4" s="29" t="s">
        <v>52</v>
      </c>
      <c r="B4" s="30" t="s">
        <v>108</v>
      </c>
      <c r="C4" s="30" t="s">
        <v>109</v>
      </c>
    </row>
    <row r="5" spans="1:3" s="34" customFormat="1" ht="12">
      <c r="A5" s="32"/>
      <c r="B5" s="33"/>
      <c r="C5" s="33"/>
    </row>
    <row r="6" spans="1:3" s="34" customFormat="1" ht="12">
      <c r="A6" s="35" t="s">
        <v>53</v>
      </c>
      <c r="B6" s="36"/>
      <c r="C6" s="36"/>
    </row>
    <row r="7" spans="1:3" ht="12">
      <c r="A7" s="36"/>
      <c r="B7" s="36"/>
      <c r="C7" s="36"/>
    </row>
    <row r="8" spans="1:3" ht="12">
      <c r="A8" s="36" t="s">
        <v>54</v>
      </c>
      <c r="B8" s="37"/>
      <c r="C8" s="37"/>
    </row>
    <row r="9" spans="1:3" ht="12">
      <c r="A9" s="36" t="s">
        <v>55</v>
      </c>
      <c r="B9" s="37">
        <v>11742640</v>
      </c>
      <c r="C9" s="37">
        <v>21865077</v>
      </c>
    </row>
    <row r="10" spans="1:3" ht="12">
      <c r="A10" s="36" t="s">
        <v>62</v>
      </c>
      <c r="B10" s="37">
        <v>106215</v>
      </c>
      <c r="C10" s="37">
        <v>112409</v>
      </c>
    </row>
    <row r="11" spans="1:3" ht="12">
      <c r="A11" s="36" t="s">
        <v>86</v>
      </c>
      <c r="B11" s="37">
        <v>501013</v>
      </c>
      <c r="C11" s="75">
        <v>1339397</v>
      </c>
    </row>
    <row r="12" spans="1:3" ht="12">
      <c r="A12" s="36"/>
      <c r="B12" s="37"/>
      <c r="C12" s="37"/>
    </row>
    <row r="13" spans="1:3" ht="12">
      <c r="A13" s="36" t="s">
        <v>56</v>
      </c>
      <c r="B13" s="37"/>
      <c r="C13" s="37"/>
    </row>
    <row r="14" spans="1:3" ht="12">
      <c r="A14" s="36" t="s">
        <v>57</v>
      </c>
      <c r="B14" s="28">
        <f>-6190855</f>
        <v>-6190855</v>
      </c>
      <c r="C14" s="28">
        <f>-5629912</f>
        <v>-5629912</v>
      </c>
    </row>
    <row r="15" spans="1:3" ht="12">
      <c r="A15" s="36" t="s">
        <v>58</v>
      </c>
      <c r="B15" s="28">
        <f>-1211116</f>
        <v>-1211116</v>
      </c>
      <c r="C15" s="28">
        <f>-1945126</f>
        <v>-1945126</v>
      </c>
    </row>
    <row r="16" spans="1:3" ht="12">
      <c r="A16" s="36" t="s">
        <v>59</v>
      </c>
      <c r="B16" s="28">
        <f>-1080501</f>
        <v>-1080501</v>
      </c>
      <c r="C16" s="28">
        <f>-2229857</f>
        <v>-2229857</v>
      </c>
    </row>
    <row r="17" spans="1:3" ht="12">
      <c r="A17" s="36" t="s">
        <v>60</v>
      </c>
      <c r="B17" s="28">
        <f>-557020</f>
        <v>-557020</v>
      </c>
      <c r="C17" s="28">
        <f>-5632262</f>
        <v>-5632262</v>
      </c>
    </row>
    <row r="18" spans="1:3" ht="12">
      <c r="A18" s="36" t="s">
        <v>61</v>
      </c>
      <c r="B18" s="28">
        <f>-700608</f>
        <v>-700608</v>
      </c>
      <c r="C18" s="28">
        <f>-132435</f>
        <v>-132435</v>
      </c>
    </row>
    <row r="19" spans="1:3" ht="12">
      <c r="A19" s="36" t="s">
        <v>62</v>
      </c>
      <c r="B19" s="28">
        <f>-437257</f>
        <v>-437257</v>
      </c>
      <c r="C19" s="28">
        <f>-559805</f>
        <v>-559805</v>
      </c>
    </row>
    <row r="20" spans="1:3" ht="12.75" thickBot="1">
      <c r="A20" s="38"/>
      <c r="B20" s="38"/>
      <c r="C20" s="38"/>
    </row>
    <row r="21" spans="1:3" ht="12">
      <c r="A21" s="35"/>
      <c r="B21" s="36"/>
      <c r="C21" s="36"/>
    </row>
    <row r="22" spans="1:3" ht="12">
      <c r="A22" s="35" t="s">
        <v>63</v>
      </c>
      <c r="B22" s="80">
        <f>SUM(B9:B19)</f>
        <v>2172511</v>
      </c>
      <c r="C22" s="80">
        <f>SUM(C9:C19)</f>
        <v>7187486</v>
      </c>
    </row>
    <row r="23" spans="1:3" ht="12">
      <c r="A23" s="35" t="s">
        <v>64</v>
      </c>
      <c r="B23" s="80"/>
      <c r="C23" s="80"/>
    </row>
    <row r="24" spans="1:3" ht="12.75" thickBot="1">
      <c r="A24" s="39"/>
      <c r="B24" s="39"/>
      <c r="C24" s="39"/>
    </row>
    <row r="25" spans="1:3" ht="12">
      <c r="A25" s="35"/>
      <c r="B25" s="36"/>
      <c r="C25" s="36"/>
    </row>
    <row r="26" spans="1:3" ht="12">
      <c r="A26" s="35" t="s">
        <v>65</v>
      </c>
      <c r="B26" s="36"/>
      <c r="C26" s="36"/>
    </row>
    <row r="27" spans="1:3" ht="12">
      <c r="A27" s="36"/>
      <c r="B27" s="36"/>
      <c r="C27" s="36"/>
    </row>
    <row r="28" spans="1:3" ht="12">
      <c r="A28" s="36" t="s">
        <v>66</v>
      </c>
      <c r="B28" s="28">
        <f>-1961738</f>
        <v>-1961738</v>
      </c>
      <c r="C28" s="28">
        <f>-1654256</f>
        <v>-1654256</v>
      </c>
    </row>
    <row r="29" spans="1:3" ht="12">
      <c r="A29" s="36" t="s">
        <v>98</v>
      </c>
      <c r="B29" s="28">
        <v>0</v>
      </c>
      <c r="C29" s="28">
        <f>-17119</f>
        <v>-17119</v>
      </c>
    </row>
    <row r="30" spans="1:3" ht="24">
      <c r="A30" s="36" t="s">
        <v>90</v>
      </c>
      <c r="B30" s="28">
        <f>-1723</f>
        <v>-1723</v>
      </c>
      <c r="C30" s="28">
        <f>-1308125</f>
        <v>-1308125</v>
      </c>
    </row>
    <row r="31" spans="1:3" ht="12.75" thickBot="1">
      <c r="A31" s="38"/>
      <c r="B31" s="38"/>
      <c r="C31" s="38"/>
    </row>
    <row r="32" spans="1:3" ht="12">
      <c r="A32" s="35"/>
      <c r="B32" s="36"/>
      <c r="C32" s="36"/>
    </row>
    <row r="33" spans="1:3" ht="24">
      <c r="A33" s="35" t="s">
        <v>67</v>
      </c>
      <c r="B33" s="19">
        <f>SUM(B28:B30)</f>
        <v>-1963461</v>
      </c>
      <c r="C33" s="19">
        <f>SUM(C28:C30)</f>
        <v>-2979500</v>
      </c>
    </row>
    <row r="34" spans="1:3" ht="12.75" thickBot="1">
      <c r="A34" s="39"/>
      <c r="B34" s="39"/>
      <c r="C34" s="38"/>
    </row>
    <row r="35" spans="1:3" ht="12">
      <c r="A35" s="35"/>
      <c r="B35" s="36"/>
      <c r="C35" s="36"/>
    </row>
    <row r="36" spans="1:3" ht="12">
      <c r="A36" s="35" t="s">
        <v>68</v>
      </c>
      <c r="B36" s="36"/>
      <c r="C36" s="36"/>
    </row>
    <row r="37" spans="1:3" ht="12">
      <c r="A37" s="36"/>
      <c r="B37" s="36"/>
      <c r="C37" s="36"/>
    </row>
    <row r="38" spans="1:3" ht="12">
      <c r="A38" s="36" t="s">
        <v>69</v>
      </c>
      <c r="B38" s="71">
        <v>1272254</v>
      </c>
      <c r="C38" s="71">
        <v>308738</v>
      </c>
    </row>
    <row r="39" spans="1:3" ht="12">
      <c r="A39" s="36" t="s">
        <v>70</v>
      </c>
      <c r="B39" s="28">
        <v>0</v>
      </c>
      <c r="C39" s="28">
        <f>-2609763</f>
        <v>-2609763</v>
      </c>
    </row>
    <row r="40" spans="1:3" ht="12">
      <c r="A40" s="36" t="s">
        <v>93</v>
      </c>
      <c r="B40" s="28">
        <f>-297</f>
        <v>-297</v>
      </c>
      <c r="C40" s="28">
        <f>-891</f>
        <v>-891</v>
      </c>
    </row>
    <row r="41" spans="1:3" ht="12.75" thickBot="1">
      <c r="A41" s="39"/>
      <c r="B41" s="38"/>
      <c r="C41" s="38"/>
    </row>
    <row r="42" spans="1:3" ht="12">
      <c r="A42" s="35"/>
      <c r="B42" s="35"/>
      <c r="C42" s="35"/>
    </row>
    <row r="43" spans="1:3" ht="12">
      <c r="A43" s="35" t="s">
        <v>71</v>
      </c>
      <c r="B43" s="80"/>
      <c r="C43" s="86">
        <f>SUM(C38:C40)</f>
        <v>-2301916</v>
      </c>
    </row>
    <row r="44" spans="1:3" ht="12">
      <c r="A44" s="35" t="s">
        <v>72</v>
      </c>
      <c r="B44" s="80">
        <f>SUM(B38:B43)</f>
        <v>1271957</v>
      </c>
      <c r="C44" s="86"/>
    </row>
    <row r="45" spans="1:3" ht="12.75" thickBot="1">
      <c r="A45" s="39"/>
      <c r="B45" s="39"/>
      <c r="C45" s="39"/>
    </row>
    <row r="46" spans="1:3" ht="12">
      <c r="A46" s="36"/>
      <c r="B46" s="36"/>
      <c r="C46" s="36"/>
    </row>
    <row r="47" spans="1:3" ht="24">
      <c r="A47" s="35" t="s">
        <v>73</v>
      </c>
      <c r="B47" s="85">
        <f>B22+B33+B44</f>
        <v>1481007</v>
      </c>
      <c r="C47" s="85">
        <f>C22+C33+C43</f>
        <v>1906070</v>
      </c>
    </row>
    <row r="48" spans="1:3" ht="12">
      <c r="A48" s="36"/>
      <c r="B48" s="85"/>
      <c r="C48" s="85"/>
    </row>
    <row r="49" spans="1:3" ht="12">
      <c r="A49" s="36" t="s">
        <v>74</v>
      </c>
      <c r="B49" s="37">
        <v>3323704</v>
      </c>
      <c r="C49" s="37">
        <v>829960</v>
      </c>
    </row>
    <row r="50" spans="1:3" ht="12.75" thickBot="1">
      <c r="A50" s="38"/>
      <c r="B50" s="38"/>
      <c r="C50" s="38"/>
    </row>
    <row r="51" spans="1:3" ht="12">
      <c r="A51" s="35"/>
      <c r="B51" s="36"/>
      <c r="C51" s="36"/>
    </row>
    <row r="52" spans="1:3" ht="12">
      <c r="A52" s="35" t="s">
        <v>94</v>
      </c>
      <c r="B52" s="40">
        <f>B47+B49</f>
        <v>4804711</v>
      </c>
      <c r="C52" s="41">
        <f>SUM(C47:C49)</f>
        <v>2736030</v>
      </c>
    </row>
    <row r="53" spans="1:3" ht="12.75" thickBot="1">
      <c r="A53" s="42"/>
      <c r="B53" s="43"/>
      <c r="C53" s="43"/>
    </row>
    <row r="54" spans="1:3" ht="13.5" thickTop="1">
      <c r="A54" s="44"/>
      <c r="B54" s="45">
        <f>B52-Баланс!B22</f>
        <v>0</v>
      </c>
      <c r="C54"/>
    </row>
    <row r="56" ht="12">
      <c r="B56" s="28">
        <f>B47+B49-B52</f>
        <v>0</v>
      </c>
    </row>
    <row r="78" s="46" customFormat="1" ht="12"/>
  </sheetData>
  <sheetProtection/>
  <mergeCells count="4">
    <mergeCell ref="B47:B48"/>
    <mergeCell ref="C43:C44"/>
    <mergeCell ref="C47:C48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2021-04-22T07:43:20Z</dcterms:modified>
  <cp:category/>
  <cp:version/>
  <cp:contentType/>
  <cp:contentStatus/>
</cp:coreProperties>
</file>