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2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<sst xmlns="http://schemas.openxmlformats.org/spreadsheetml/2006/main" count="134" uniqueCount="125">
  <si>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</si>
  <si>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</si>
  <si>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</si>
  <si>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</si>
  <si>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</si>
  <si>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</si>
  <si>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</si>
  <si>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</si>
  <si>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</si>
  <si>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</si>
  <si>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</si>
  <si>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</si>
  <si>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</si>
  <si>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</si>
  <si>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</si>
  <si>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</si>
  <si>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</si>
  <si>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</si>
  <si>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</si>
  <si>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</si>
  <si>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</si>
  <si>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</si>
  <si>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</si>
  <si>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</si>
  <si>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</si>
  <si>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</si>
  <si>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</si>
  <si>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</si>
  <si>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</si>
  <si>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</si>
  <si>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</si>
  <si>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</si>
  <si>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</si>
  <si>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</si>
  <si>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</si>
  <si>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</si>
  <si>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</si>
  <si>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</si>
  <si>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</si>
  <si>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</si>
  <si>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</si>
  <si>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</si>
  <si>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</si>
  <si>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</si>
  <si>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</si>
  <si>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</si>
  <si>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</si>
  <si>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</si>
  <si>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</si>
  <si>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</si>
  <si>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</si>
  <si>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</si>
  <si>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</si>
  <si>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</si>
  <si>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</si>
  <si>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</si>
  <si>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</si>
  <si>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</si>
  <si>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</si>
  <si>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</si>
  <si>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</si>
  <si>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</si>
  <si>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</si>
  <si>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</si>
  <si>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</si>
  <si>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</si>
  <si>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</si>
  <si>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</si>
  <si>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</si>
  <si>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</si>
  <si>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</si>
  <si>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</si>
  <si>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</si>
  <si>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</si>
  <si>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</si>
  <si>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</si>
  <si>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</si>
  <si>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</si>
  <si>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</si>
  <si>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</si>
  <si>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</si>
  <si>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</si>
  <si>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</si>
  <si>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</si>
  <si>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</si>
  <si>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</si>
  <si>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</si>
  <si>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</si>
  <si>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</si>
  <si>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</si>
  <si>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</si>
  <si>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</si>
  <si>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</si>
  <si>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</si>
  <si>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</si>
  <si>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</si>
  <si>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</si>
  <si>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</si>
  <si>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</si>
  <si>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</si>
  <si>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</si>
  <si>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</si>
  <si>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</si>
  <si>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Прибыль за 1 кв 2015 года</t>
  </si>
  <si>
    <t>-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</si>
  <si>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</si>
  <si>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</si>
  <si>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</si>
  <si>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</si>
  <si>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Текущий подоходный налог к уплате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</si>
  <si>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</si>
  <si>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</si>
  <si>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</si>
  <si>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На 30 сентября 2016 г.</t>
  </si>
  <si>
    <t>Возмещение убытков от поставщиков</t>
  </si>
  <si>
    <t>Возмещение НДС с бюджета</t>
  </si>
  <si>
    <t>31 марта  2017г.</t>
  </si>
  <si>
    <t>31декабря 2016г.</t>
  </si>
  <si>
    <t>1 квартал  2017</t>
  </si>
  <si>
    <t>Доход/убыток от курсовой разницы</t>
  </si>
  <si>
    <t>1 квартал  2016</t>
  </si>
  <si>
    <t xml:space="preserve">На 1 января 2016 г. </t>
  </si>
  <si>
    <t>На 31 декабря 2016 г.</t>
  </si>
  <si>
    <t>1 квартал  2017 г</t>
  </si>
  <si>
    <t>1 квартал 2016 г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</si>
</sst>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  <numFmt numFmtId="204" formatCode="_ * #,##0.000_ ;_ * \-#,##0.000_ ;_ * &quot;-&quot;??_ ;_ @_ "/>
    <numFmt numFmtId="205" formatCode="_ * #,##0.0000_ ;_ * \-#,##0.00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Alignment="1">
      <alignment horizontal="center" vertical="center"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  <row r="83">
          <cell r="N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6"/>
  <sheetViews>
    <sheetView showGridLines="0" zoomScale="90" zoomScaleNormal="90" zoomScalePageLayoutView="0" workbookViewId="0" topLeftCell="A1">
      <pane xSplit="1" ySplit="5" topLeftCell="B57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73" sqref="B73"/>
    </sheetView>
  </sheetViews>
  <sheetFormatPr defaultColWidth="9.140625" defaultRowHeight="12.75"/>
  <cols>
    <col min="1" max="1" width="59.7109375" style="72" customWidth="1"/>
    <col min="2" max="3" width="17.00390625" style="52" customWidth="1"/>
    <col min="4" max="16384" width="9.140625" style="52" customWidth="1"/>
  </cols>
  <sheetData>
    <row r="1" s="48" customFormat="1" ht="12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116</v>
      </c>
      <c r="C4" s="51" t="s">
        <v>117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v>32317252</v>
      </c>
      <c r="C9" s="56">
        <v>34087166</v>
      </c>
    </row>
    <row r="10" spans="1:3" ht="12.75">
      <c r="A10" s="56" t="s">
        <v>3</v>
      </c>
      <c r="B10" s="56">
        <v>477121</v>
      </c>
      <c r="C10" s="56">
        <v>467339</v>
      </c>
    </row>
    <row r="11" spans="1:3" ht="12.75">
      <c r="A11" s="56" t="s">
        <v>4</v>
      </c>
      <c r="B11" s="56">
        <v>5031198</v>
      </c>
      <c r="C11" s="56">
        <v>5472121</v>
      </c>
    </row>
    <row r="12" spans="1:3" ht="12.75">
      <c r="A12" s="56" t="s">
        <v>5</v>
      </c>
      <c r="B12" s="56">
        <v>143741</v>
      </c>
      <c r="C12" s="56">
        <v>174441</v>
      </c>
    </row>
    <row r="13" spans="1:3" s="58" customFormat="1" ht="6.75" thickBot="1">
      <c r="A13" s="57"/>
      <c r="B13" s="57"/>
      <c r="C13" s="57"/>
    </row>
    <row r="14" spans="1:3" ht="12.75">
      <c r="A14" s="56"/>
      <c r="B14" s="56"/>
      <c r="C14" s="56"/>
    </row>
    <row r="15" spans="1:3" ht="12.75">
      <c r="A15" s="55" t="s">
        <v>6</v>
      </c>
      <c r="B15" s="55">
        <f>SUM(B9:B14)</f>
        <v>37969312</v>
      </c>
      <c r="C15" s="55">
        <f>SUM(C9:C14)</f>
        <v>40201067</v>
      </c>
    </row>
    <row r="16" spans="1:3" s="58" customFormat="1" ht="6.75" thickBot="1">
      <c r="A16" s="57"/>
      <c r="B16" s="57"/>
      <c r="C16" s="57"/>
    </row>
    <row r="17" spans="1:3" ht="12.75">
      <c r="A17" s="56"/>
      <c r="B17" s="56"/>
      <c r="C17" s="56"/>
    </row>
    <row r="18" spans="1:3" ht="12.75">
      <c r="A18" s="56" t="s">
        <v>7</v>
      </c>
      <c r="B18" s="56">
        <v>29832587</v>
      </c>
      <c r="C18" s="56">
        <v>28263001</v>
      </c>
    </row>
    <row r="19" spans="1:3" ht="12.75">
      <c r="A19" s="56" t="s">
        <v>8</v>
      </c>
      <c r="B19" s="56">
        <v>15914912</v>
      </c>
      <c r="C19" s="56">
        <v>15119462</v>
      </c>
    </row>
    <row r="20" spans="1:3" ht="12.75">
      <c r="A20" s="56" t="s">
        <v>9</v>
      </c>
      <c r="B20" s="56">
        <v>261916</v>
      </c>
      <c r="C20" s="56">
        <v>216442</v>
      </c>
    </row>
    <row r="21" spans="1:3" ht="12.75">
      <c r="A21" s="56" t="s">
        <v>10</v>
      </c>
      <c r="B21" s="56">
        <v>1775752</v>
      </c>
      <c r="C21" s="56">
        <v>1342851</v>
      </c>
    </row>
    <row r="22" spans="1:3" ht="12.75">
      <c r="A22" s="56" t="s">
        <v>11</v>
      </c>
      <c r="B22" s="56">
        <v>1643461</v>
      </c>
      <c r="C22" s="56">
        <v>879670</v>
      </c>
    </row>
    <row r="23" spans="1:3" s="58" customFormat="1" ht="6.75" thickBot="1">
      <c r="A23" s="57"/>
      <c r="B23" s="57"/>
      <c r="C23" s="57"/>
    </row>
    <row r="24" spans="1:3" ht="12.75">
      <c r="A24" s="59"/>
      <c r="B24" s="56"/>
      <c r="C24" s="56"/>
    </row>
    <row r="25" spans="1:3" ht="12.75">
      <c r="A25" s="55" t="s">
        <v>12</v>
      </c>
      <c r="B25" s="55">
        <f>SUM(B18:B24)</f>
        <v>49428628</v>
      </c>
      <c r="C25" s="55">
        <f>SUM(C18:C24)</f>
        <v>45821426</v>
      </c>
    </row>
    <row r="26" spans="1:3" s="58" customFormat="1" ht="6.75" thickBot="1">
      <c r="A26" s="60"/>
      <c r="B26" s="60"/>
      <c r="C26" s="60"/>
    </row>
    <row r="27" spans="1:3" ht="12.75">
      <c r="A27" s="61"/>
      <c r="B27" s="55"/>
      <c r="C27" s="55"/>
    </row>
    <row r="28" spans="1:3" ht="12.75">
      <c r="A28" s="55" t="s">
        <v>13</v>
      </c>
      <c r="B28" s="55">
        <f>B15+B25</f>
        <v>87397940</v>
      </c>
      <c r="C28" s="55">
        <f>C15+C25</f>
        <v>86022493</v>
      </c>
    </row>
    <row r="29" spans="1:3" s="58" customFormat="1" ht="6.75" thickBot="1">
      <c r="A29" s="62"/>
      <c r="B29" s="62"/>
      <c r="C29" s="62"/>
    </row>
    <row r="30" spans="1:3" ht="13.5" thickTop="1">
      <c r="A30" s="63"/>
      <c r="B30" s="56"/>
      <c r="C30" s="56"/>
    </row>
    <row r="31" ht="12.75">
      <c r="A31" s="55" t="s">
        <v>14</v>
      </c>
    </row>
    <row r="32" ht="12.75">
      <c r="A32" s="55"/>
    </row>
    <row r="33" ht="12.75">
      <c r="A33" s="64" t="s">
        <v>15</v>
      </c>
    </row>
    <row r="34" spans="1:3" ht="12.75">
      <c r="A34" s="56" t="s">
        <v>16</v>
      </c>
      <c r="B34" s="56">
        <f>-'[3]FS'!$N$33</f>
        <v>159987.66619000002</v>
      </c>
      <c r="C34" s="56">
        <v>159988</v>
      </c>
    </row>
    <row r="35" spans="1:3" ht="12.75">
      <c r="A35" s="56" t="s">
        <v>17</v>
      </c>
      <c r="B35" s="56">
        <f>-'[3]FS'!$N$34</f>
        <v>1282400.8450000002</v>
      </c>
      <c r="C35" s="56">
        <v>1282401</v>
      </c>
    </row>
    <row r="36" spans="1:3" ht="12.75">
      <c r="A36" s="56" t="s">
        <v>107</v>
      </c>
      <c r="B36" s="56">
        <f>-53904</f>
        <v>-53904</v>
      </c>
      <c r="C36" s="56">
        <f>-53904</f>
        <v>-53904</v>
      </c>
    </row>
    <row r="37" spans="1:3" ht="12.75">
      <c r="A37" s="56" t="s">
        <v>108</v>
      </c>
      <c r="B37" s="56">
        <v>1671812</v>
      </c>
      <c r="C37" s="56">
        <v>2161862</v>
      </c>
    </row>
    <row r="38" spans="1:3" ht="12.75">
      <c r="A38" s="56" t="s">
        <v>19</v>
      </c>
      <c r="B38" s="56">
        <v>11658653</v>
      </c>
      <c r="C38" s="56">
        <v>10929646</v>
      </c>
    </row>
    <row r="39" spans="1:3" s="58" customFormat="1" ht="6.75" thickBot="1">
      <c r="A39" s="57"/>
      <c r="B39" s="65"/>
      <c r="C39" s="65"/>
    </row>
    <row r="40" spans="1:3" ht="12.75">
      <c r="A40" s="56"/>
      <c r="B40" s="66"/>
      <c r="C40" s="66"/>
    </row>
    <row r="41" spans="1:3" ht="12.75">
      <c r="A41" s="55" t="s">
        <v>20</v>
      </c>
      <c r="B41" s="51">
        <f>SUM(B34:B40)</f>
        <v>14718949.51119</v>
      </c>
      <c r="C41" s="51">
        <f>SUM(C34:C40)</f>
        <v>14479993</v>
      </c>
    </row>
    <row r="42" spans="1:3" s="58" customFormat="1" ht="6.75" thickBot="1">
      <c r="A42" s="57"/>
      <c r="B42" s="67"/>
      <c r="C42" s="67"/>
    </row>
    <row r="43" spans="1:3" ht="12.75">
      <c r="A43" s="56"/>
      <c r="B43" s="68"/>
      <c r="C43" s="68"/>
    </row>
    <row r="44" spans="1:3" ht="12.75">
      <c r="A44" s="64" t="s">
        <v>30</v>
      </c>
      <c r="B44" s="66"/>
      <c r="C44" s="66"/>
    </row>
    <row r="45" spans="1:3" ht="12.75">
      <c r="A45" s="56" t="s">
        <v>95</v>
      </c>
      <c r="B45" s="56">
        <v>19200208</v>
      </c>
      <c r="C45" s="56">
        <v>20034746</v>
      </c>
    </row>
    <row r="46" spans="1:3" ht="12.75">
      <c r="A46" s="56" t="s">
        <v>96</v>
      </c>
      <c r="B46" s="56">
        <v>339810</v>
      </c>
      <c r="C46" s="56">
        <v>359999</v>
      </c>
    </row>
    <row r="47" spans="1:3" ht="12.75">
      <c r="A47" s="56" t="s">
        <v>97</v>
      </c>
      <c r="B47" s="56">
        <v>125985</v>
      </c>
      <c r="C47" s="56">
        <v>125985</v>
      </c>
    </row>
    <row r="48" spans="1:3" ht="12.75">
      <c r="A48" s="56" t="s">
        <v>21</v>
      </c>
      <c r="B48" s="56">
        <v>2976278</v>
      </c>
      <c r="C48" s="56">
        <v>2976278</v>
      </c>
    </row>
    <row r="49" spans="1:3" ht="12.75">
      <c r="A49" s="56" t="s">
        <v>22</v>
      </c>
      <c r="B49" s="56">
        <v>181634</v>
      </c>
      <c r="C49" s="56">
        <v>190897</v>
      </c>
    </row>
    <row r="50" spans="1:3" s="58" customFormat="1" ht="6.75" thickBot="1">
      <c r="A50" s="57"/>
      <c r="B50" s="65"/>
      <c r="C50" s="65"/>
    </row>
    <row r="51" spans="1:3" ht="12.75">
      <c r="A51" s="56"/>
      <c r="B51" s="66"/>
      <c r="C51" s="66"/>
    </row>
    <row r="52" spans="1:3" ht="12.75">
      <c r="A52" s="55" t="s">
        <v>23</v>
      </c>
      <c r="B52" s="51">
        <f>SUM(B45:B51)</f>
        <v>22823915</v>
      </c>
      <c r="C52" s="51">
        <f>SUM(C45:C51)</f>
        <v>23687905</v>
      </c>
    </row>
    <row r="53" spans="1:3" s="58" customFormat="1" ht="6.75" thickBot="1">
      <c r="A53" s="57"/>
      <c r="B53" s="65"/>
      <c r="C53" s="65"/>
    </row>
    <row r="54" spans="1:3" ht="12.75">
      <c r="A54" s="56"/>
      <c r="B54" s="66"/>
      <c r="C54" s="66"/>
    </row>
    <row r="55" spans="1:3" ht="12.75">
      <c r="A55" s="64" t="s">
        <v>24</v>
      </c>
      <c r="B55" s="66"/>
      <c r="C55" s="66"/>
    </row>
    <row r="56" spans="1:3" ht="12.75">
      <c r="A56" s="56" t="s">
        <v>95</v>
      </c>
      <c r="B56" s="56">
        <v>21574735</v>
      </c>
      <c r="C56" s="56">
        <v>21987900</v>
      </c>
    </row>
    <row r="57" spans="1:3" ht="12.75">
      <c r="A57" s="56" t="s">
        <v>98</v>
      </c>
      <c r="B57" s="56">
        <v>21662</v>
      </c>
      <c r="C57" s="56">
        <v>21662</v>
      </c>
    </row>
    <row r="58" spans="1:3" ht="12.75">
      <c r="A58" s="56" t="s">
        <v>109</v>
      </c>
      <c r="B58" s="56">
        <v>0</v>
      </c>
      <c r="C58" s="66" t="s">
        <v>104</v>
      </c>
    </row>
    <row r="59" spans="1:3" ht="12.75">
      <c r="A59" s="56" t="s">
        <v>25</v>
      </c>
      <c r="B59" s="56">
        <v>28209347</v>
      </c>
      <c r="C59" s="56">
        <v>25705961</v>
      </c>
    </row>
    <row r="60" spans="1:3" ht="12.75">
      <c r="A60" s="56" t="s">
        <v>26</v>
      </c>
      <c r="B60" s="56">
        <v>49331</v>
      </c>
      <c r="C60" s="56">
        <v>139072</v>
      </c>
    </row>
    <row r="61" spans="1:3" s="58" customFormat="1" ht="6.75" thickBot="1">
      <c r="A61" s="57"/>
      <c r="B61" s="65"/>
      <c r="C61" s="65"/>
    </row>
    <row r="62" spans="1:3" ht="12.75">
      <c r="A62" s="56"/>
      <c r="B62" s="66"/>
      <c r="C62" s="66"/>
    </row>
    <row r="63" spans="1:3" ht="12.75">
      <c r="A63" s="55" t="s">
        <v>27</v>
      </c>
      <c r="B63" s="51">
        <f>SUM(B56:B62)</f>
        <v>49855075</v>
      </c>
      <c r="C63" s="51">
        <f>SUM(C56:C62)</f>
        <v>47854595</v>
      </c>
    </row>
    <row r="64" spans="1:3" s="58" customFormat="1" ht="6.75" thickBot="1">
      <c r="A64" s="57"/>
      <c r="B64" s="65"/>
      <c r="C64" s="65"/>
    </row>
    <row r="65" spans="1:3" ht="12.75">
      <c r="A65" s="56"/>
      <c r="B65" s="66"/>
      <c r="C65" s="66"/>
    </row>
    <row r="66" spans="1:3" ht="12.75">
      <c r="A66" s="55" t="s">
        <v>28</v>
      </c>
      <c r="B66" s="51">
        <f>B52+B63</f>
        <v>72678990</v>
      </c>
      <c r="C66" s="51">
        <f>C52+C63</f>
        <v>71542500</v>
      </c>
    </row>
    <row r="67" spans="1:3" s="58" customFormat="1" ht="6.75" thickBot="1">
      <c r="A67" s="60"/>
      <c r="B67" s="65"/>
      <c r="C67" s="65"/>
    </row>
    <row r="68" spans="1:3" ht="12.75">
      <c r="A68" s="55"/>
      <c r="B68" s="66"/>
      <c r="C68" s="66"/>
    </row>
    <row r="69" spans="1:3" ht="12.75">
      <c r="A69" s="55" t="s">
        <v>29</v>
      </c>
      <c r="B69" s="51">
        <f>B41+B66</f>
        <v>87397939.51119</v>
      </c>
      <c r="C69" s="51">
        <f>C41+C66</f>
        <v>86022493</v>
      </c>
    </row>
    <row r="70" spans="1:3" s="58" customFormat="1" ht="6.75" thickBot="1">
      <c r="A70" s="69"/>
      <c r="B70" s="70"/>
      <c r="C70" s="70"/>
    </row>
    <row r="71" s="48" customFormat="1" ht="12.75" thickTop="1"/>
    <row r="72" spans="1:3" s="48" customFormat="1" ht="24" customHeight="1">
      <c r="A72" s="76" t="s">
        <v>105</v>
      </c>
      <c r="B72" s="48">
        <v>7331</v>
      </c>
      <c r="C72" s="48">
        <v>7213</v>
      </c>
    </row>
    <row r="73" spans="1:3" s="48" customFormat="1" ht="12">
      <c r="A73" s="48" t="s">
        <v>106</v>
      </c>
      <c r="B73" s="77">
        <v>20</v>
      </c>
      <c r="C73" s="77">
        <v>20</v>
      </c>
    </row>
    <row r="74" ht="12.75">
      <c r="A74" s="56"/>
    </row>
    <row r="75" ht="12.75">
      <c r="A75" s="56"/>
    </row>
    <row r="76" s="72" customFormat="1" ht="12">
      <c r="A76" s="71"/>
    </row>
    <row r="77" s="72" customFormat="1" ht="12"/>
    <row r="78" s="72" customFormat="1" ht="12"/>
    <row r="79" s="7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118</v>
      </c>
      <c r="D3" s="10" t="s">
        <v>120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7866095</v>
      </c>
      <c r="D5" s="4">
        <v>8584653</v>
      </c>
    </row>
    <row r="6" spans="1:4" s="2" customFormat="1" ht="12.75">
      <c r="A6" s="4" t="s">
        <v>33</v>
      </c>
      <c r="C6" s="4">
        <f>-5386109</f>
        <v>-5386109</v>
      </c>
      <c r="D6" s="4">
        <f>-7350368</f>
        <v>-7350368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2479986</v>
      </c>
      <c r="D9" s="3">
        <f>SUM(D5:D8)</f>
        <v>1234285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110</v>
      </c>
      <c r="C11" s="4">
        <v>140005</v>
      </c>
      <c r="D11" s="4">
        <v>183457</v>
      </c>
    </row>
    <row r="12" spans="1:4" s="2" customFormat="1" ht="12.75">
      <c r="A12" s="4" t="s">
        <v>35</v>
      </c>
      <c r="C12" s="4">
        <v>-580632</v>
      </c>
      <c r="D12" s="4">
        <f>-573968</f>
        <v>-573968</v>
      </c>
    </row>
    <row r="13" spans="1:4" s="2" customFormat="1" ht="12.75">
      <c r="A13" s="4" t="s">
        <v>36</v>
      </c>
      <c r="C13" s="4">
        <v>-280110</v>
      </c>
      <c r="D13" s="4">
        <f>-44333</f>
        <v>-44333</v>
      </c>
    </row>
    <row r="14" spans="1:4" s="2" customFormat="1" ht="12.75">
      <c r="A14" s="4" t="s">
        <v>119</v>
      </c>
      <c r="C14" s="4">
        <f>-41144</f>
        <v>-41144</v>
      </c>
      <c r="D14" s="4">
        <f>125046</f>
        <v>125046</v>
      </c>
    </row>
    <row r="15" spans="1:4" s="14" customFormat="1" ht="12.75">
      <c r="A15" s="13" t="s">
        <v>37</v>
      </c>
      <c r="C15" s="4">
        <v>-148070</v>
      </c>
      <c r="D15" s="4">
        <f>-106812</f>
        <v>-106812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38</v>
      </c>
      <c r="C18" s="3">
        <f>SUM(C9:C17)</f>
        <v>1570035</v>
      </c>
      <c r="D18" s="3">
        <f>SUM(D9:D17)</f>
        <v>817675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39</v>
      </c>
      <c r="C20" s="4">
        <v>43</v>
      </c>
      <c r="D20" s="4">
        <v>25</v>
      </c>
    </row>
    <row r="21" spans="1:4" s="2" customFormat="1" ht="12.75">
      <c r="A21" s="4" t="s">
        <v>40</v>
      </c>
      <c r="C21" s="4">
        <f>-612139</f>
        <v>-612139</v>
      </c>
      <c r="D21" s="4">
        <f>-632415</f>
        <v>-632415</v>
      </c>
    </row>
    <row r="22" spans="1:4" s="2" customFormat="1" ht="12.75">
      <c r="A22" s="4" t="s">
        <v>41</v>
      </c>
      <c r="C22" s="4">
        <v>-123769</v>
      </c>
      <c r="D22" s="4">
        <v>107104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42</v>
      </c>
      <c r="C24" s="3">
        <f>SUM(C18:C23)</f>
        <v>834170</v>
      </c>
      <c r="D24" s="3">
        <f>SUM(D18:D23)</f>
        <v>292389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43</v>
      </c>
      <c r="C26" s="4">
        <v>-105163</v>
      </c>
      <c r="D26" s="4">
        <f>-578</f>
        <v>-578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44</v>
      </c>
      <c r="C29" s="3">
        <f>SUM(C24:C28)</f>
        <v>729007</v>
      </c>
      <c r="D29" s="3">
        <f>SUM(D24:D28)</f>
        <v>291811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45</v>
      </c>
      <c r="C32" s="4"/>
      <c r="D32" s="4"/>
    </row>
    <row r="33" spans="1:4" s="2" customFormat="1" ht="12.75">
      <c r="A33" s="9" t="s">
        <v>46</v>
      </c>
      <c r="C33" s="4"/>
      <c r="D33" s="4"/>
    </row>
    <row r="34" spans="1:4" s="2" customFormat="1" ht="12.75">
      <c r="A34" s="4" t="s">
        <v>47</v>
      </c>
      <c r="C34" s="4">
        <f>'[3]FS'!$N$83</f>
        <v>0</v>
      </c>
      <c r="D34" s="4"/>
    </row>
    <row r="35" spans="1:4" s="2" customFormat="1" ht="16.5" customHeight="1">
      <c r="A35" s="4" t="s">
        <v>111</v>
      </c>
      <c r="C35" s="4">
        <v>-490050</v>
      </c>
      <c r="D35" s="4">
        <f>-79713</f>
        <v>-79713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48</v>
      </c>
      <c r="C37" s="3">
        <f>SUM(C34:C36)</f>
        <v>-490050</v>
      </c>
      <c r="D37" s="3">
        <f>SUM(D34:D36)</f>
        <v>-79713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49</v>
      </c>
      <c r="C40" s="3">
        <f>C29+C37</f>
        <v>238957</v>
      </c>
      <c r="D40" s="3">
        <f>D29+D37</f>
        <v>212098</v>
      </c>
    </row>
    <row r="41" spans="1:4" s="6" customFormat="1" ht="6.75" thickBot="1">
      <c r="A41" s="8"/>
      <c r="C41" s="8"/>
      <c r="D41" s="8"/>
    </row>
    <row r="42" ht="13.5" thickTop="1"/>
    <row r="44" spans="1:4" ht="12.75">
      <c r="A44" t="s">
        <v>50</v>
      </c>
      <c r="C44" s="3">
        <v>356</v>
      </c>
      <c r="D44" s="3">
        <v>103</v>
      </c>
    </row>
    <row r="45" spans="1:4" ht="12.75">
      <c r="A45" t="s">
        <v>51</v>
      </c>
      <c r="C45" s="78" t="s">
        <v>104</v>
      </c>
      <c r="D45" s="78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="90" zoomScaleNormal="90" zoomScalePageLayoutView="0" workbookViewId="0" topLeftCell="A1">
      <selection activeCell="F36" sqref="F36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ht="15" customHeight="1">
      <c r="A1" s="1" t="s">
        <v>52</v>
      </c>
    </row>
    <row r="2" ht="15" customHeight="1"/>
    <row r="4" spans="1:7" ht="48.75" thickBot="1">
      <c r="A4" s="16" t="s">
        <v>53</v>
      </c>
      <c r="B4" s="17" t="s">
        <v>54</v>
      </c>
      <c r="C4" s="18" t="s">
        <v>55</v>
      </c>
      <c r="D4" s="18" t="s">
        <v>112</v>
      </c>
      <c r="E4" s="18" t="s">
        <v>18</v>
      </c>
      <c r="F4" s="18" t="s">
        <v>56</v>
      </c>
      <c r="G4" s="17" t="s">
        <v>57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121</v>
      </c>
      <c r="B6" s="19">
        <v>159988</v>
      </c>
      <c r="C6" s="19">
        <v>1282401</v>
      </c>
      <c r="D6" s="19">
        <v>2577889</v>
      </c>
      <c r="E6" s="19">
        <f>-55144</f>
        <v>-55144</v>
      </c>
      <c r="F6" s="19">
        <v>10259957</v>
      </c>
      <c r="G6" s="19">
        <f>SUM(B6:F6)</f>
        <v>14225091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102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691271</v>
      </c>
      <c r="G10" s="20">
        <f>SUM(F10)</f>
        <v>691271</v>
      </c>
    </row>
    <row r="11" spans="1:7" s="23" customFormat="1" ht="6.75" thickBot="1">
      <c r="A11" s="25"/>
      <c r="B11" s="25"/>
      <c r="C11" s="25"/>
      <c r="D11" s="25"/>
      <c r="E11" s="25"/>
      <c r="F11" s="25"/>
      <c r="G11" s="25"/>
    </row>
    <row r="12" spans="1:7" ht="12">
      <c r="A12" s="20"/>
      <c r="B12" s="20"/>
      <c r="C12" s="20"/>
      <c r="D12" s="20"/>
      <c r="E12" s="20"/>
      <c r="F12" s="20"/>
      <c r="G12" s="20"/>
    </row>
    <row r="13" spans="1:7" ht="12">
      <c r="A13" s="20" t="s">
        <v>101</v>
      </c>
      <c r="B13" s="20">
        <v>0</v>
      </c>
      <c r="C13" s="20">
        <v>0</v>
      </c>
      <c r="D13" s="20">
        <f>-416027</f>
        <v>-416027</v>
      </c>
      <c r="E13" s="20">
        <v>1240</v>
      </c>
      <c r="F13" s="20"/>
      <c r="G13" s="20">
        <f>SUM(B13:F13)</f>
        <v>-414787</v>
      </c>
    </row>
    <row r="14" spans="1:7" s="23" customFormat="1" ht="6">
      <c r="A14" s="21"/>
      <c r="B14" s="22"/>
      <c r="C14" s="22"/>
      <c r="D14" s="22"/>
      <c r="E14" s="22"/>
      <c r="F14" s="22"/>
      <c r="G14" s="22"/>
    </row>
    <row r="15" spans="1:7" ht="12">
      <c r="A15" s="20" t="s">
        <v>58</v>
      </c>
      <c r="B15" s="20">
        <v>0</v>
      </c>
      <c r="C15" s="20">
        <v>0</v>
      </c>
      <c r="D15" s="20"/>
      <c r="E15" s="20"/>
      <c r="F15" s="20"/>
      <c r="G15" s="20">
        <f>SUM(B15:F15)</f>
        <v>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7" ht="12">
      <c r="A18" s="20" t="s">
        <v>59</v>
      </c>
      <c r="B18" s="20">
        <f>SUM(B13:B17)</f>
        <v>0</v>
      </c>
      <c r="C18" s="20">
        <f>SUM(C13:C17)</f>
        <v>0</v>
      </c>
      <c r="D18" s="20">
        <f>SUM(D13:D17)</f>
        <v>-416027</v>
      </c>
      <c r="E18" s="20">
        <f>SUM(E13:E17)</f>
        <v>1240</v>
      </c>
      <c r="F18" s="20"/>
      <c r="G18" s="20">
        <f>SUM(B18:F18)</f>
        <v>-414787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4" customFormat="1" ht="12">
      <c r="A20" s="19" t="s">
        <v>60</v>
      </c>
      <c r="B20" s="19">
        <f>B10+B18</f>
        <v>0</v>
      </c>
      <c r="C20" s="19">
        <f>C10+C18</f>
        <v>0</v>
      </c>
      <c r="D20" s="19">
        <f>D10+D18</f>
        <v>-416027</v>
      </c>
      <c r="E20" s="19">
        <f>E10+E18</f>
        <v>1240</v>
      </c>
      <c r="F20" s="75">
        <f>F10</f>
        <v>691271</v>
      </c>
      <c r="G20" s="75">
        <f>G6+G10+G18</f>
        <v>14501575</v>
      </c>
    </row>
    <row r="21" spans="1:7" s="23" customFormat="1" ht="6.75" thickBot="1">
      <c r="A21" s="25"/>
      <c r="B21" s="25"/>
      <c r="C21" s="25"/>
      <c r="D21" s="25"/>
      <c r="E21" s="25"/>
      <c r="F21" s="25"/>
      <c r="G21" s="25"/>
    </row>
    <row r="22" spans="1:7" ht="12">
      <c r="A22" s="20"/>
      <c r="B22" s="20"/>
      <c r="C22" s="20"/>
      <c r="D22" s="20"/>
      <c r="E22" s="20"/>
      <c r="F22" s="20"/>
      <c r="G22" s="20"/>
    </row>
    <row r="23" spans="1:7" ht="12">
      <c r="A23" s="20" t="s">
        <v>61</v>
      </c>
      <c r="B23" s="20">
        <v>0</v>
      </c>
      <c r="C23" s="20">
        <v>0</v>
      </c>
      <c r="D23" s="20"/>
      <c r="E23" s="20">
        <v>0</v>
      </c>
      <c r="F23" s="20">
        <f>-21582</f>
        <v>-21582</v>
      </c>
      <c r="G23" s="20">
        <f>SUM(B23:F23)</f>
        <v>-21582</v>
      </c>
    </row>
    <row r="24" spans="1:7" s="23" customFormat="1" ht="6.75" thickBot="1">
      <c r="A24" s="25"/>
      <c r="B24" s="25"/>
      <c r="C24" s="25"/>
      <c r="D24" s="25"/>
      <c r="E24" s="25"/>
      <c r="F24" s="25"/>
      <c r="G24" s="25"/>
    </row>
    <row r="25" spans="1:7" ht="12">
      <c r="A25" s="20"/>
      <c r="B25" s="20"/>
      <c r="C25" s="20"/>
      <c r="D25" s="20"/>
      <c r="E25" s="20"/>
      <c r="F25" s="20"/>
      <c r="G25" s="20"/>
    </row>
    <row r="26" spans="1:8" ht="12">
      <c r="A26" s="19" t="s">
        <v>122</v>
      </c>
      <c r="B26" s="19">
        <f>B6+B20+B23</f>
        <v>159988</v>
      </c>
      <c r="C26" s="19">
        <f>C6+C20+C23</f>
        <v>1282401</v>
      </c>
      <c r="D26" s="19">
        <f>D6+D20+D23</f>
        <v>2161862</v>
      </c>
      <c r="E26" s="19">
        <f>E6+E20</f>
        <v>-53904</v>
      </c>
      <c r="F26" s="19">
        <f>F6+F20+F23+F15</f>
        <v>10929646</v>
      </c>
      <c r="G26" s="74">
        <f>SUM(B26:F26)</f>
        <v>14479993</v>
      </c>
      <c r="H26" s="15">
        <f>G26-Баланс!C41</f>
        <v>0</v>
      </c>
    </row>
    <row r="27" spans="1:7" s="23" customFormat="1" ht="6.75" thickBot="1">
      <c r="A27" s="25"/>
      <c r="B27" s="25"/>
      <c r="C27" s="25"/>
      <c r="D27" s="25"/>
      <c r="E27" s="25"/>
      <c r="F27" s="25"/>
      <c r="G27" s="25"/>
    </row>
    <row r="28" spans="1:7" ht="12">
      <c r="A28" s="20"/>
      <c r="B28" s="20"/>
      <c r="C28" s="20"/>
      <c r="D28" s="20"/>
      <c r="E28" s="20"/>
      <c r="F28" s="20"/>
      <c r="G28" s="20"/>
    </row>
    <row r="29" spans="1:7" ht="12">
      <c r="A29" s="20" t="s">
        <v>103</v>
      </c>
      <c r="B29" s="20">
        <v>0</v>
      </c>
      <c r="C29" s="20">
        <v>0</v>
      </c>
      <c r="D29" s="20"/>
      <c r="E29" s="20">
        <v>0</v>
      </c>
      <c r="F29" s="26">
        <f>фхд!C29</f>
        <v>729007</v>
      </c>
      <c r="G29" s="20">
        <f>SUM(B29:F29)</f>
        <v>729007</v>
      </c>
    </row>
    <row r="30" spans="1:7" ht="12">
      <c r="A30" s="20" t="s">
        <v>62</v>
      </c>
      <c r="B30" s="20">
        <v>0</v>
      </c>
      <c r="C30" s="20">
        <v>0</v>
      </c>
      <c r="D30" s="20">
        <f>фхд!C37</f>
        <v>-490050</v>
      </c>
      <c r="E30" s="20"/>
      <c r="F30" s="20"/>
      <c r="G30" s="20">
        <f>SUM(B30:F30)</f>
        <v>-490050</v>
      </c>
    </row>
    <row r="31" spans="1:7" s="23" customFormat="1" ht="6.75" thickBot="1">
      <c r="A31" s="25"/>
      <c r="B31" s="25"/>
      <c r="C31" s="25"/>
      <c r="D31" s="25"/>
      <c r="E31" s="25"/>
      <c r="F31" s="25"/>
      <c r="G31" s="25"/>
    </row>
    <row r="32" spans="1:7" ht="12">
      <c r="A32" s="20"/>
      <c r="B32" s="20"/>
      <c r="C32" s="20"/>
      <c r="D32" s="20"/>
      <c r="E32" s="20"/>
      <c r="F32" s="20"/>
      <c r="G32" s="20"/>
    </row>
    <row r="33" spans="1:7" s="24" customFormat="1" ht="12">
      <c r="A33" s="19" t="s">
        <v>63</v>
      </c>
      <c r="B33" s="19">
        <f>SUM(B29:B32)</f>
        <v>0</v>
      </c>
      <c r="C33" s="19">
        <f>SUM(C29:C32)</f>
        <v>0</v>
      </c>
      <c r="D33" s="19">
        <f>SUM(D29:D32)</f>
        <v>-490050</v>
      </c>
      <c r="E33" s="19">
        <f>SUM(E29:E32)</f>
        <v>0</v>
      </c>
      <c r="F33" s="19">
        <f>SUM(F29:F32)</f>
        <v>729007</v>
      </c>
      <c r="G33" s="19">
        <f>G29+G30</f>
        <v>238957</v>
      </c>
    </row>
    <row r="34" spans="1:7" s="23" customFormat="1" ht="6.75" thickBot="1">
      <c r="A34" s="25"/>
      <c r="B34" s="25"/>
      <c r="C34" s="25"/>
      <c r="D34" s="25"/>
      <c r="E34" s="25"/>
      <c r="F34" s="25"/>
      <c r="G34" s="25"/>
    </row>
    <row r="35" spans="1:7" ht="12">
      <c r="A35" s="20"/>
      <c r="B35" s="20"/>
      <c r="C35" s="20"/>
      <c r="D35" s="20"/>
      <c r="E35" s="20"/>
      <c r="F35" s="20"/>
      <c r="G35" s="20"/>
    </row>
    <row r="36" spans="1:7" ht="12">
      <c r="A36" s="20" t="s">
        <v>61</v>
      </c>
      <c r="B36" s="20">
        <v>0</v>
      </c>
      <c r="C36" s="20">
        <v>0</v>
      </c>
      <c r="D36" s="20"/>
      <c r="E36" s="20">
        <v>0</v>
      </c>
      <c r="F36" s="20">
        <v>0</v>
      </c>
      <c r="G36" s="20">
        <f>SUM(B36:F36)</f>
        <v>0</v>
      </c>
    </row>
    <row r="37" spans="1:7" s="23" customFormat="1" ht="6.75" thickBot="1">
      <c r="A37" s="25"/>
      <c r="B37" s="25"/>
      <c r="C37" s="25"/>
      <c r="D37" s="25"/>
      <c r="E37" s="25"/>
      <c r="F37" s="25"/>
      <c r="G37" s="25"/>
    </row>
    <row r="38" spans="1:7" ht="12">
      <c r="A38" s="20"/>
      <c r="B38" s="20"/>
      <c r="C38" s="20"/>
      <c r="D38" s="20"/>
      <c r="E38" s="20"/>
      <c r="F38" s="20"/>
      <c r="G38" s="20"/>
    </row>
    <row r="39" spans="1:8" ht="12">
      <c r="A39" s="19" t="s">
        <v>113</v>
      </c>
      <c r="B39" s="19">
        <f>B26+B33+B36</f>
        <v>159988</v>
      </c>
      <c r="C39" s="19">
        <f>C26+C33+C36</f>
        <v>1282401</v>
      </c>
      <c r="D39" s="19">
        <f>D26+D33+D36</f>
        <v>1671812</v>
      </c>
      <c r="E39" s="19">
        <f>E26+E33+E36</f>
        <v>-53904</v>
      </c>
      <c r="F39" s="19">
        <f>F26+F33+F36</f>
        <v>11658653</v>
      </c>
      <c r="G39" s="74">
        <f>SUM(B39:F39)</f>
        <v>14718950</v>
      </c>
      <c r="H39" s="26"/>
    </row>
    <row r="40" spans="1:7" s="23" customFormat="1" ht="6.75" thickBot="1">
      <c r="A40" s="25"/>
      <c r="B40" s="25"/>
      <c r="C40" s="25"/>
      <c r="D40" s="25"/>
      <c r="E40" s="25"/>
      <c r="F40" s="25"/>
      <c r="G40" s="25"/>
    </row>
    <row r="41" spans="1:7" ht="12">
      <c r="A41" s="20"/>
      <c r="B41" s="20"/>
      <c r="C41" s="20"/>
      <c r="D41" s="20"/>
      <c r="E41" s="20"/>
      <c r="F41" s="20"/>
      <c r="G41" s="20"/>
    </row>
    <row r="42" spans="6:7" ht="12">
      <c r="F42" s="27">
        <f>F39-Баланс!B38</f>
        <v>0</v>
      </c>
      <c r="G42" s="27">
        <f>G39-Баланс!B41</f>
        <v>0.4888099990785122</v>
      </c>
    </row>
    <row r="43" ht="12">
      <c r="F43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64</v>
      </c>
    </row>
    <row r="6" spans="1:3" s="31" customFormat="1" ht="12.75" thickBot="1">
      <c r="A6" s="29" t="s">
        <v>65</v>
      </c>
      <c r="B6" s="30" t="s">
        <v>123</v>
      </c>
      <c r="C6" s="30" t="s">
        <v>124</v>
      </c>
    </row>
    <row r="7" spans="1:3" s="34" customFormat="1" ht="12">
      <c r="A7" s="32"/>
      <c r="B7" s="33"/>
      <c r="C7" s="33"/>
    </row>
    <row r="8" spans="1:3" s="34" customFormat="1" ht="12">
      <c r="A8" s="35" t="s">
        <v>66</v>
      </c>
      <c r="B8" s="36"/>
      <c r="C8" s="36"/>
    </row>
    <row r="9" spans="1:3" ht="12">
      <c r="A9" s="36"/>
      <c r="B9" s="36"/>
      <c r="C9" s="36"/>
    </row>
    <row r="10" spans="1:3" ht="12">
      <c r="A10" s="36" t="s">
        <v>67</v>
      </c>
      <c r="B10" s="37">
        <f>SUM(B11:B15)</f>
        <v>6712802</v>
      </c>
      <c r="C10" s="37">
        <f>SUM(C11:C15)</f>
        <v>13616381</v>
      </c>
    </row>
    <row r="11" spans="1:3" ht="12">
      <c r="A11" s="36" t="s">
        <v>68</v>
      </c>
      <c r="B11" s="37">
        <v>6471074</v>
      </c>
      <c r="C11" s="37">
        <v>13234719</v>
      </c>
    </row>
    <row r="12" spans="1:3" ht="12">
      <c r="A12" s="36" t="s">
        <v>69</v>
      </c>
      <c r="B12" s="37">
        <v>98758</v>
      </c>
      <c r="C12" s="37">
        <v>136638</v>
      </c>
    </row>
    <row r="13" spans="1:3" ht="12">
      <c r="A13" s="36" t="s">
        <v>76</v>
      </c>
      <c r="B13" s="37">
        <v>142970</v>
      </c>
      <c r="C13" s="37">
        <v>245024</v>
      </c>
    </row>
    <row r="14" spans="1:3" ht="12">
      <c r="A14" s="36" t="s">
        <v>114</v>
      </c>
      <c r="B14" s="79" t="s">
        <v>104</v>
      </c>
      <c r="C14" s="79" t="s">
        <v>104</v>
      </c>
    </row>
    <row r="15" spans="1:3" ht="12">
      <c r="A15" s="36" t="s">
        <v>115</v>
      </c>
      <c r="B15" s="37">
        <v>0</v>
      </c>
      <c r="C15" s="79" t="s">
        <v>104</v>
      </c>
    </row>
    <row r="16" spans="1:3" ht="12">
      <c r="A16" s="36"/>
      <c r="B16" s="37"/>
      <c r="C16" s="37"/>
    </row>
    <row r="17" spans="1:3" ht="12">
      <c r="A17" s="36" t="s">
        <v>70</v>
      </c>
      <c r="B17" s="37">
        <f>SUM(B18:B23)</f>
        <v>5327427</v>
      </c>
      <c r="C17" s="37">
        <f>SUM(C18:C23)</f>
        <v>5103985</v>
      </c>
    </row>
    <row r="18" spans="1:3" ht="12">
      <c r="A18" s="36" t="s">
        <v>71</v>
      </c>
      <c r="B18" s="37">
        <v>1146060</v>
      </c>
      <c r="C18" s="37">
        <v>1025409</v>
      </c>
    </row>
    <row r="19" spans="1:3" ht="12">
      <c r="A19" s="36" t="s">
        <v>72</v>
      </c>
      <c r="B19" s="37">
        <v>922138</v>
      </c>
      <c r="C19" s="37">
        <v>872833</v>
      </c>
    </row>
    <row r="20" spans="1:3" ht="12">
      <c r="A20" s="36" t="s">
        <v>73</v>
      </c>
      <c r="B20" s="37">
        <v>789422</v>
      </c>
      <c r="C20" s="37">
        <v>833304</v>
      </c>
    </row>
    <row r="21" spans="1:3" ht="12">
      <c r="A21" s="36" t="s">
        <v>74</v>
      </c>
      <c r="B21" s="37">
        <v>1850726</v>
      </c>
      <c r="C21" s="37">
        <v>1995401</v>
      </c>
    </row>
    <row r="22" spans="1:3" ht="12">
      <c r="A22" s="36" t="s">
        <v>75</v>
      </c>
      <c r="B22" s="37">
        <v>236305</v>
      </c>
      <c r="C22" s="37">
        <v>210000</v>
      </c>
    </row>
    <row r="23" spans="1:3" ht="12">
      <c r="A23" s="36" t="s">
        <v>76</v>
      </c>
      <c r="B23" s="37">
        <f>382774+2</f>
        <v>382776</v>
      </c>
      <c r="C23" s="37">
        <v>167038</v>
      </c>
    </row>
    <row r="24" spans="1:3" ht="12.75" thickBot="1">
      <c r="A24" s="38"/>
      <c r="B24" s="38"/>
      <c r="C24" s="38"/>
    </row>
    <row r="25" spans="1:3" ht="12">
      <c r="A25" s="35"/>
      <c r="B25" s="36"/>
      <c r="C25" s="36"/>
    </row>
    <row r="26" spans="1:3" ht="12">
      <c r="A26" s="35" t="s">
        <v>77</v>
      </c>
      <c r="B26" s="81">
        <f>B10-B17</f>
        <v>1385375</v>
      </c>
      <c r="C26" s="81">
        <f>C10-C17</f>
        <v>8512396</v>
      </c>
    </row>
    <row r="27" spans="1:3" ht="12">
      <c r="A27" s="35" t="s">
        <v>78</v>
      </c>
      <c r="B27" s="81"/>
      <c r="C27" s="81"/>
    </row>
    <row r="28" spans="1:3" ht="12.75" thickBot="1">
      <c r="A28" s="39"/>
      <c r="B28" s="39"/>
      <c r="C28" s="39"/>
    </row>
    <row r="29" spans="1:3" ht="12">
      <c r="A29" s="35"/>
      <c r="B29" s="36"/>
      <c r="C29" s="36"/>
    </row>
    <row r="30" spans="1:3" ht="12">
      <c r="A30" s="35" t="s">
        <v>79</v>
      </c>
      <c r="B30" s="36"/>
      <c r="C30" s="36"/>
    </row>
    <row r="31" spans="1:3" ht="12">
      <c r="A31" s="36"/>
      <c r="B31" s="36"/>
      <c r="C31" s="36"/>
    </row>
    <row r="32" spans="1:3" ht="12">
      <c r="A32" s="36" t="s">
        <v>80</v>
      </c>
      <c r="B32" s="37">
        <v>757830</v>
      </c>
      <c r="C32" s="37">
        <v>761138</v>
      </c>
    </row>
    <row r="33" spans="1:3" ht="12">
      <c r="A33" s="36" t="s">
        <v>81</v>
      </c>
      <c r="B33" s="37"/>
      <c r="C33" s="37"/>
    </row>
    <row r="34" spans="1:3" ht="12">
      <c r="A34" s="36" t="s">
        <v>82</v>
      </c>
      <c r="B34" s="37"/>
      <c r="C34" s="37"/>
    </row>
    <row r="35" spans="1:3" ht="12">
      <c r="A35" s="36" t="s">
        <v>83</v>
      </c>
      <c r="B35" s="37"/>
      <c r="C35" s="40"/>
    </row>
    <row r="36" spans="1:3" ht="12">
      <c r="A36" s="36" t="s">
        <v>80</v>
      </c>
      <c r="B36" s="37"/>
      <c r="C36" s="40"/>
    </row>
    <row r="37" spans="1:3" ht="12">
      <c r="A37" s="36" t="s">
        <v>84</v>
      </c>
      <c r="B37" s="37"/>
      <c r="C37" s="37"/>
    </row>
    <row r="38" spans="1:3" ht="12">
      <c r="A38" s="36" t="s">
        <v>99</v>
      </c>
      <c r="B38" s="37">
        <f>-2085</f>
        <v>-2085</v>
      </c>
      <c r="C38" s="37">
        <v>0</v>
      </c>
    </row>
    <row r="39" spans="1:3" ht="12.75" thickBot="1">
      <c r="A39" s="38"/>
      <c r="B39" s="38"/>
      <c r="C39" s="38"/>
    </row>
    <row r="40" spans="1:3" ht="12">
      <c r="A40" s="35"/>
      <c r="B40" s="36"/>
      <c r="C40" s="36"/>
    </row>
    <row r="41" spans="1:3" ht="24">
      <c r="A41" s="35" t="s">
        <v>85</v>
      </c>
      <c r="B41" s="19">
        <f>B38-B37-B32</f>
        <v>-759915</v>
      </c>
      <c r="C41" s="19">
        <f>C38-C37-C32</f>
        <v>-761138</v>
      </c>
    </row>
    <row r="42" spans="1:3" ht="12.75" thickBot="1">
      <c r="A42" s="39"/>
      <c r="B42" s="39"/>
      <c r="C42" s="38"/>
    </row>
    <row r="43" spans="1:3" ht="12">
      <c r="A43" s="35"/>
      <c r="B43" s="36"/>
      <c r="C43" s="36"/>
    </row>
    <row r="44" spans="1:3" ht="12">
      <c r="A44" s="35" t="s">
        <v>86</v>
      </c>
      <c r="B44" s="36"/>
      <c r="C44" s="36"/>
    </row>
    <row r="45" spans="1:3" ht="12">
      <c r="A45" s="36"/>
      <c r="B45" s="36"/>
      <c r="C45" s="36"/>
    </row>
    <row r="46" spans="1:3" ht="12">
      <c r="A46" s="36" t="s">
        <v>87</v>
      </c>
      <c r="B46" s="73">
        <v>700446</v>
      </c>
      <c r="C46" s="73">
        <v>0</v>
      </c>
    </row>
    <row r="47" spans="1:3" ht="12">
      <c r="A47" s="36" t="s">
        <v>88</v>
      </c>
      <c r="B47" s="73">
        <v>561931</v>
      </c>
      <c r="C47" s="37">
        <v>7362098</v>
      </c>
    </row>
    <row r="48" spans="1:3" ht="12">
      <c r="A48" s="36" t="s">
        <v>89</v>
      </c>
      <c r="B48" s="73">
        <v>184</v>
      </c>
      <c r="C48" s="37">
        <v>137</v>
      </c>
    </row>
    <row r="49" spans="1:3" ht="12">
      <c r="A49" s="36" t="s">
        <v>100</v>
      </c>
      <c r="B49" s="36"/>
      <c r="C49" s="37"/>
    </row>
    <row r="50" spans="1:3" ht="12.75" thickBot="1">
      <c r="A50" s="39"/>
      <c r="B50" s="38"/>
      <c r="C50" s="38"/>
    </row>
    <row r="51" spans="1:3" ht="12">
      <c r="A51" s="35"/>
      <c r="B51" s="35"/>
      <c r="C51" s="35"/>
    </row>
    <row r="52" spans="1:3" ht="12">
      <c r="A52" s="35" t="s">
        <v>90</v>
      </c>
      <c r="B52" s="81">
        <f>B46-B48-B47</f>
        <v>138331</v>
      </c>
      <c r="C52" s="81">
        <f>C46-C47-C48</f>
        <v>-7362235</v>
      </c>
    </row>
    <row r="53" spans="1:3" ht="12">
      <c r="A53" s="35" t="s">
        <v>91</v>
      </c>
      <c r="B53" s="81"/>
      <c r="C53" s="81"/>
    </row>
    <row r="54" spans="1:3" ht="12.75" thickBot="1">
      <c r="A54" s="39"/>
      <c r="B54" s="39"/>
      <c r="C54" s="39"/>
    </row>
    <row r="55" spans="1:3" ht="12">
      <c r="A55" s="36"/>
      <c r="B55" s="36"/>
      <c r="C55" s="36"/>
    </row>
    <row r="56" spans="1:3" ht="24">
      <c r="A56" s="35" t="s">
        <v>92</v>
      </c>
      <c r="B56" s="80">
        <f>B26+B41+B52</f>
        <v>763791</v>
      </c>
      <c r="C56" s="82">
        <f>C26+C41+C52</f>
        <v>389023</v>
      </c>
    </row>
    <row r="57" spans="1:3" ht="12">
      <c r="A57" s="36"/>
      <c r="B57" s="80"/>
      <c r="C57" s="82"/>
    </row>
    <row r="58" spans="1:3" ht="12">
      <c r="A58" s="36" t="s">
        <v>93</v>
      </c>
      <c r="B58" s="37">
        <v>879670</v>
      </c>
      <c r="C58" s="37">
        <v>591471</v>
      </c>
    </row>
    <row r="59" spans="1:3" ht="12.75" thickBot="1">
      <c r="A59" s="38"/>
      <c r="B59" s="38"/>
      <c r="C59" s="38"/>
    </row>
    <row r="60" spans="1:3" ht="12">
      <c r="A60" s="35"/>
      <c r="B60" s="36"/>
      <c r="C60" s="36"/>
    </row>
    <row r="61" spans="1:3" ht="12">
      <c r="A61" s="35" t="s">
        <v>94</v>
      </c>
      <c r="B61" s="41">
        <f>B56+B58</f>
        <v>1643461</v>
      </c>
      <c r="C61" s="42">
        <f>SUM(C56:C58)</f>
        <v>980494</v>
      </c>
    </row>
    <row r="62" spans="1:3" ht="12.75" thickBot="1">
      <c r="A62" s="43"/>
      <c r="B62" s="44"/>
      <c r="C62" s="44"/>
    </row>
    <row r="63" spans="1:3" ht="13.5" thickTop="1">
      <c r="A63" s="45"/>
      <c r="B63" s="46">
        <f>B61-Баланс!B22</f>
        <v>0</v>
      </c>
      <c r="C63"/>
    </row>
    <row r="65" ht="12">
      <c r="B65" s="28">
        <f>B56+B58-B61</f>
        <v>0</v>
      </c>
    </row>
    <row r="87" s="47" customFormat="1" ht="12"/>
  </sheetData>
  <sheetProtection/>
  <mergeCells count="6">
    <mergeCell ref="B56:B57"/>
    <mergeCell ref="B52:B53"/>
    <mergeCell ref="B26:B27"/>
    <mergeCell ref="C26:C27"/>
    <mergeCell ref="C52:C53"/>
    <mergeCell ref="C56:C57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2015-02-04T03:17:05Z</cp:lastPrinted>
  <dcterms:created xsi:type="dcterms:W3CDTF">2014-07-30T08:42:50Z</dcterms:created>
  <dcterms:modified xsi:type="dcterms:W3CDTF">2017-04-26T13:18:32Z</dcterms:modified>
  <cp:category/>
  <cp:version/>
  <cp:contentType/>
  <cp:contentStatus/>
</cp:coreProperties>
</file>