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462" documentId="8_{127EF816-2D5D-471A-B6B1-DF5B2D9C6BC6}" xr6:coauthVersionLast="47" xr6:coauthVersionMax="47" xr10:uidLastSave="{5083A21E-B05F-4DD9-BD05-B327A4ECF616}"/>
  <bookViews>
    <workbookView xWindow="-108" yWindow="-108" windowWidth="30936" windowHeight="16776" tabRatio="803" xr2:uid="{00000000-000D-0000-FFFF-FFFF00000000}"/>
  </bookViews>
  <sheets>
    <sheet name="ОФП" sheetId="1" r:id="rId1"/>
    <sheet name="ОСД" sheetId="2" r:id="rId2"/>
    <sheet name="ОДДС" sheetId="3" r:id="rId3"/>
    <sheet name="ОИК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1" i="4"/>
  <c r="D17" i="4" l="1"/>
  <c r="E11" i="4"/>
  <c r="D14" i="4" l="1"/>
  <c r="E9" i="4"/>
  <c r="E29" i="1" l="1"/>
  <c r="C18" i="1" l="1"/>
  <c r="E14" i="1" l="1"/>
  <c r="C44" i="1" l="1"/>
  <c r="B31" i="3"/>
  <c r="C14" i="4" l="1"/>
  <c r="C17" i="4" s="1"/>
  <c r="C7" i="4"/>
  <c r="F7" i="4" s="1"/>
  <c r="C9" i="4"/>
  <c r="B14" i="4"/>
  <c r="B17" i="4" s="1"/>
  <c r="F15" i="4"/>
  <c r="F10" i="4"/>
  <c r="F8" i="4"/>
  <c r="D31" i="1"/>
  <c r="C31" i="1"/>
  <c r="G18" i="4" s="1"/>
  <c r="F9" i="4" l="1"/>
  <c r="F11" i="4" s="1"/>
  <c r="D18" i="1"/>
  <c r="F12" i="4" l="1"/>
  <c r="A4" i="4" l="1"/>
  <c r="D44" i="1" l="1"/>
  <c r="C6" i="3" l="1"/>
  <c r="B6" i="3"/>
  <c r="A4" i="3" l="1"/>
  <c r="A1" i="4" l="1"/>
  <c r="A1" i="3"/>
  <c r="A1" i="2"/>
  <c r="F16" i="4" l="1"/>
  <c r="D12" i="2"/>
  <c r="D16" i="2" s="1"/>
  <c r="D19" i="2" s="1"/>
  <c r="C23" i="1"/>
  <c r="F44" i="1" s="1"/>
  <c r="C31" i="3"/>
  <c r="C24" i="3"/>
  <c r="B24" i="3"/>
  <c r="C15" i="3"/>
  <c r="B15" i="3"/>
  <c r="D37" i="1"/>
  <c r="C37" i="1"/>
  <c r="C45" i="1" s="1"/>
  <c r="D23" i="1"/>
  <c r="B32" i="3" l="1"/>
  <c r="C46" i="1"/>
  <c r="C32" i="3"/>
  <c r="C35" i="3" s="1"/>
  <c r="D24" i="1"/>
  <c r="D22" i="2"/>
  <c r="D23" i="2" s="1"/>
  <c r="D45" i="1"/>
  <c r="D46" i="1" s="1"/>
  <c r="C24" i="1"/>
  <c r="C47" i="1" s="1"/>
  <c r="D47" i="1" l="1"/>
  <c r="B35" i="3"/>
  <c r="C48" i="1"/>
  <c r="D48" i="1"/>
  <c r="C12" i="2"/>
  <c r="C16" i="2" s="1"/>
  <c r="C19" i="2" s="1"/>
  <c r="E17" i="4" s="1"/>
  <c r="C22" i="2" l="1"/>
  <c r="E30" i="1" s="1"/>
  <c r="C23" i="2" l="1"/>
  <c r="E14" i="4"/>
  <c r="G14" i="4" s="1"/>
  <c r="F17" i="4"/>
  <c r="G19" i="4" s="1"/>
  <c r="F13" i="4"/>
  <c r="F14" i="4" l="1"/>
</calcChain>
</file>

<file path=xl/sharedStrings.xml><?xml version="1.0" encoding="utf-8"?>
<sst xmlns="http://schemas.openxmlformats.org/spreadsheetml/2006/main" count="146" uniqueCount="118">
  <si>
    <t>В тысячах тенге</t>
  </si>
  <si>
    <t>АКТИВЫ</t>
  </si>
  <si>
    <t>Внеоборотные активы</t>
  </si>
  <si>
    <t>Активы по разведке и оценке</t>
  </si>
  <si>
    <t>Основные средства</t>
  </si>
  <si>
    <t>Нематериальные активы</t>
  </si>
  <si>
    <t xml:space="preserve">Авансы, выданные за долгосрочные активы </t>
  </si>
  <si>
    <t>-</t>
  </si>
  <si>
    <t>Денежные средства, ограниченные в использовании</t>
  </si>
  <si>
    <t>НДС к возмещению</t>
  </si>
  <si>
    <t>Оборотные активы</t>
  </si>
  <si>
    <t>Товарно-материальные запасы</t>
  </si>
  <si>
    <t>Прочие текущие активы</t>
  </si>
  <si>
    <t xml:space="preserve">Денежные средства </t>
  </si>
  <si>
    <t>Итого активы</t>
  </si>
  <si>
    <t xml:space="preserve"> </t>
  </si>
  <si>
    <t>КАПИТАЛ И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</si>
  <si>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</si>
  <si>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</si>
  <si>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</si>
  <si>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</si>
  <si>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</si>
  <si>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Долгосрочные обязательства</t>
  </si>
  <si>
    <t>Займы полученные</t>
  </si>
  <si>
    <t>Обязательства по выбытию активов</t>
  </si>
  <si>
    <t xml:space="preserve">Краткосрочные обязательства </t>
  </si>
  <si>
    <t>Торговая кредиторская задолженность</t>
  </si>
  <si>
    <t>Налоги к уплате, помимо подоходного налога</t>
  </si>
  <si>
    <t>Прочие текущие обязательства</t>
  </si>
  <si>
    <t>Итого обязательств</t>
  </si>
  <si>
    <t>Итого капитала и обязательств</t>
  </si>
  <si>
    <t>Президент</t>
  </si>
  <si>
    <t>Главный бухгалтер</t>
  </si>
  <si>
    <t>ОТЧЁТ О ФИНАНСОВОМ ПОЛОЖЕНИИ</t>
  </si>
  <si>
    <t xml:space="preserve">ОТЧЁТ О ДВИЖЕНИИ ДЕНЕЖНЫХ СРЕДСТВ </t>
  </si>
  <si>
    <t xml:space="preserve">ОТЧЁТ ОБ ИЗМЕНЕНИЯХ В КАПИТАЛЕ </t>
  </si>
  <si>
    <t xml:space="preserve">В тысячах тенге </t>
  </si>
  <si>
    <t>Общие и административные расходы</t>
  </si>
  <si>
    <t>Курсовая разница, нетто</t>
  </si>
  <si>
    <t>Прочие расходы</t>
  </si>
  <si>
    <t>Операционный убыток</t>
  </si>
  <si>
    <t>Финансовые доходы</t>
  </si>
  <si>
    <t>Финансовые расходы</t>
  </si>
  <si>
    <t>Экономия по налогу на прибыль</t>
  </si>
  <si>
    <t>Чистый убыток за год</t>
  </si>
  <si>
    <t>Прочий совокупный доход</t>
  </si>
  <si>
    <t>Денежные потоки от операционной деятельности</t>
  </si>
  <si>
    <t>Денежные платежи поставщикам</t>
  </si>
  <si>
    <t>Денежные платежи сотрудникам</t>
  </si>
  <si>
    <t>Прочие налоги и платежи в бюджет</t>
  </si>
  <si>
    <t>Прочие поступления</t>
  </si>
  <si>
    <t xml:space="preserve">Прочие выплаты </t>
  </si>
  <si>
    <t>Чистые денежные потоки, использованные в операционной деятельности</t>
  </si>
  <si>
    <t xml:space="preserve">Денежные потоки от инвестиционной деятельности </t>
  </si>
  <si>
    <t>Предоставление займов</t>
  </si>
  <si>
    <t>Приобретение основных средств и нематериальных активов</t>
  </si>
  <si>
    <t>Приобретение активов по разведке и оценке</t>
  </si>
  <si>
    <t>Вклад по депозитам</t>
  </si>
  <si>
    <t>Чистые денежные потоки, использованные в инвестиционной деятельности</t>
  </si>
  <si>
    <t>Денежные потоки от финансовой деятельности</t>
  </si>
  <si>
    <t>Поступления по займам полученным</t>
  </si>
  <si>
    <t>Взнос в уставный капитал</t>
  </si>
  <si>
    <t>Погашение займов</t>
  </si>
  <si>
    <t>Чистые денежные потоки от финансовой деятельности</t>
  </si>
  <si>
    <t xml:space="preserve">Чистое изменение в денежных средствах </t>
  </si>
  <si>
    <t>Чистая курсовая разница</t>
  </si>
  <si>
    <t>Денежные средства на начало года</t>
  </si>
  <si>
    <t>Денежные средства на конец года</t>
  </si>
  <si>
    <t xml:space="preserve"> Накопленный убыток </t>
  </si>
  <si>
    <t>Итого</t>
  </si>
  <si>
    <t>Признание займа, полученного по ставке ниже рыночной</t>
  </si>
  <si>
    <t>Балансовая стоимость простой акции  (тенге)</t>
  </si>
  <si>
    <t>Прибыль (Убыток) до налогообложения</t>
  </si>
  <si>
    <t>Возврат предоставленных займов</t>
  </si>
  <si>
    <t>ОТЧЁТ О СОВОКУПНОМ ДОХОДЕ (УБЫТКЕ)</t>
  </si>
  <si>
    <t>Прим.</t>
  </si>
  <si>
    <t>АО "ULMUS BESSHOKY" (УЛМУС БЕСШОКЫ)</t>
  </si>
  <si>
    <t>Дебиторская задолженность работников долгосрочная часть</t>
  </si>
  <si>
    <t>На 1 января 2023 года</t>
  </si>
  <si>
    <t>Прочие доходы</t>
  </si>
  <si>
    <t>Прибыль/Убыток на акцию, базовый и разводненный, тенге</t>
  </si>
  <si>
    <t>31 декабря 2023 г.</t>
  </si>
  <si>
    <t>Прочие долгосрочные активы</t>
  </si>
  <si>
    <t>Эмиссионный доход</t>
  </si>
  <si>
    <t>Прочий капитал</t>
  </si>
  <si>
    <t>Хван Д.В.</t>
  </si>
  <si>
    <t>Долгосрочные оценочные обязательства</t>
  </si>
  <si>
    <t>Приобретение других долгосрочных активов</t>
  </si>
  <si>
    <t>Вознаграждение по вкладу</t>
  </si>
  <si>
    <t>На 1 января 2024 года</t>
  </si>
  <si>
    <t>Эмиссия акций</t>
  </si>
  <si>
    <t>Инвестиции, учитываемые по первоначальной стоимости</t>
  </si>
  <si>
    <t>ОСВ 1С</t>
  </si>
  <si>
    <t>НДС</t>
  </si>
  <si>
    <t>методика расчте в Аудиторс отчете разд 11</t>
  </si>
  <si>
    <t xml:space="preserve">На 30 сентября 2024 года </t>
  </si>
  <si>
    <t>30 сентября 2024г.</t>
  </si>
  <si>
    <t>За 9 месяцев, закончившихся 30 сентября 2024 года</t>
  </si>
  <si>
    <t>За 9 месяцев, закончившихся 30 сентября 2023 года</t>
  </si>
  <si>
    <t>сч.6250+6290-7430-7480</t>
  </si>
  <si>
    <t xml:space="preserve"> -из осв 2023, но нужно сверить с ФО за 9м2023г</t>
  </si>
  <si>
    <t>сч.6210</t>
  </si>
  <si>
    <t>сч.7410</t>
  </si>
  <si>
    <t>Выплата процентов по займу</t>
  </si>
  <si>
    <t>Чистая прибыль/ убыток на 30 сентября 2024 года</t>
  </si>
  <si>
    <t>Итого совокупный убыток на 30 сентября 2024 года</t>
  </si>
  <si>
    <t>из 1С, но нужно сверить с ФО за 9м2023г</t>
  </si>
  <si>
    <t>прим_анализ сч.1000</t>
  </si>
  <si>
    <t xml:space="preserve"> - на 30.09.23, не должно идти с началом года</t>
  </si>
  <si>
    <t>корр - доначисл.резерва</t>
  </si>
  <si>
    <t>корр-доначисл.резерва</t>
  </si>
  <si>
    <t>На 30 сентября 2024 года</t>
  </si>
  <si>
    <t>За 9 месяцев, закончившихся 30 сентября 2024 года и 2023 года</t>
  </si>
  <si>
    <t>Исмаилова С.В.</t>
  </si>
  <si>
    <t>Итого совокупный убыток на 30 сентября 2023 года</t>
  </si>
  <si>
    <t>На 30 сентября 2023 года</t>
  </si>
  <si>
    <t>Чистая прибыль/ убыток на 30 сентября  2023 года</t>
  </si>
  <si>
    <t xml:space="preserve">Итого совокупный убыток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</si>
</sst>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_р_.;[Black]\(#,###\)"/>
    <numFmt numFmtId="166" formatCode="#,##0.00_р_.;\(#,###\)"/>
    <numFmt numFmtId="167" formatCode="#,##0_р_.;\(#,###\)"/>
    <numFmt numFmtId="168" formatCode="_-* #,##0_р_._-;\-* #,##0_р_._-;_-* &quot;-&quot;??_р_.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11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0" fillId="0" borderId="1" xfId="0" applyBorder="1"/>
    <xf numFmtId="0" fontId="0" fillId="0" borderId="4" xfId="0" applyBorder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65" fontId="0" fillId="0" borderId="0" xfId="0" applyNumberForma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19" fillId="0" borderId="0" xfId="0" applyFont="1"/>
    <xf numFmtId="3" fontId="21" fillId="0" borderId="0" xfId="0" applyNumberFormat="1" applyFont="1" applyAlignment="1">
      <alignment horizontal="right" vertical="center" wrapText="1"/>
    </xf>
    <xf numFmtId="166" fontId="21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7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167" fontId="17" fillId="0" borderId="6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7" fontId="17" fillId="0" borderId="3" xfId="0" applyNumberFormat="1" applyFont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5" fontId="20" fillId="0" borderId="0" xfId="0" applyNumberFormat="1" applyFont="1" applyAlignment="1">
      <alignment vertical="center" wrapText="1"/>
    </xf>
    <xf numFmtId="165" fontId="17" fillId="0" borderId="1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4" fontId="0" fillId="0" borderId="0" xfId="1" applyFont="1"/>
    <xf numFmtId="164" fontId="19" fillId="0" borderId="0" xfId="1" applyFont="1"/>
    <xf numFmtId="3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0" fontId="0" fillId="2" borderId="0" xfId="0" applyFill="1"/>
    <xf numFmtId="0" fontId="19" fillId="2" borderId="0" xfId="0" applyFont="1" applyFill="1"/>
    <xf numFmtId="3" fontId="19" fillId="3" borderId="0" xfId="0" applyNumberFormat="1" applyFont="1" applyFill="1"/>
    <xf numFmtId="4" fontId="0" fillId="0" borderId="0" xfId="0" applyNumberFormat="1"/>
    <xf numFmtId="164" fontId="23" fillId="0" borderId="0" xfId="1" applyFont="1"/>
    <xf numFmtId="0" fontId="24" fillId="0" borderId="0" xfId="0" applyFont="1"/>
    <xf numFmtId="0" fontId="24" fillId="2" borderId="0" xfId="0" applyFont="1" applyFill="1"/>
    <xf numFmtId="0" fontId="11" fillId="0" borderId="0" xfId="0" applyFont="1"/>
    <xf numFmtId="165" fontId="24" fillId="3" borderId="0" xfId="0" applyNumberFormat="1" applyFont="1" applyFill="1"/>
    <xf numFmtId="0" fontId="25" fillId="2" borderId="0" xfId="0" applyFont="1" applyFill="1"/>
    <xf numFmtId="168" fontId="24" fillId="0" borderId="0" xfId="1" applyNumberFormat="1" applyFont="1"/>
    <xf numFmtId="3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21" fillId="0" borderId="0" xfId="0" applyNumberFormat="1" applyFont="1" applyAlignment="1">
      <alignment horizontal="right" vertical="center" wrapText="1"/>
    </xf>
    <xf numFmtId="166" fontId="21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55"/>
  <sheetViews>
    <sheetView tabSelected="1" topLeftCell="A17" workbookViewId="0">
      <selection activeCell="M41" sqref="M41"/>
    </sheetView>
  </sheetViews>
  <sheetFormatPr defaultRowHeight="14.4" x14ac:dyDescent="0.3"/>
  <cols>
    <col min="1" max="1" width="46.21875" customWidth="1"/>
    <col min="2" max="2" width="11.21875" style="51" customWidth="1"/>
    <col min="3" max="3" width="26.44140625" customWidth="1"/>
    <col min="4" max="4" width="28.77734375" customWidth="1"/>
    <col min="5" max="5" width="15.6640625" hidden="1" customWidth="1"/>
    <col min="6" max="6" width="14.77734375" style="86" hidden="1" customWidth="1"/>
    <col min="7" max="7" width="16.33203125" hidden="1" customWidth="1"/>
  </cols>
  <sheetData>
    <row r="1" spans="1:6" ht="15.6" x14ac:dyDescent="0.3">
      <c r="A1" s="49" t="s">
        <v>76</v>
      </c>
    </row>
    <row r="2" spans="1:6" ht="15.6" x14ac:dyDescent="0.3">
      <c r="A2" s="49"/>
    </row>
    <row r="3" spans="1:6" ht="15.6" x14ac:dyDescent="0.3">
      <c r="A3" s="17" t="s">
        <v>33</v>
      </c>
      <c r="B3" s="52"/>
    </row>
    <row r="4" spans="1:6" x14ac:dyDescent="0.3">
      <c r="A4" s="18" t="s">
        <v>95</v>
      </c>
      <c r="B4" s="53"/>
    </row>
    <row r="6" spans="1:6" ht="15" thickBot="1" x14ac:dyDescent="0.35">
      <c r="A6" s="1" t="s">
        <v>0</v>
      </c>
      <c r="B6" s="72" t="s">
        <v>75</v>
      </c>
      <c r="C6" s="2" t="s">
        <v>96</v>
      </c>
      <c r="D6" s="2" t="s">
        <v>81</v>
      </c>
      <c r="E6" s="92" t="s">
        <v>92</v>
      </c>
    </row>
    <row r="7" spans="1:6" x14ac:dyDescent="0.3">
      <c r="A7" s="3" t="s">
        <v>1</v>
      </c>
      <c r="B7" s="55"/>
      <c r="C7" s="4"/>
      <c r="D7" s="4"/>
    </row>
    <row r="8" spans="1:6" x14ac:dyDescent="0.3">
      <c r="A8" s="3" t="s">
        <v>2</v>
      </c>
      <c r="B8" s="55"/>
      <c r="C8" s="4"/>
      <c r="D8" s="4"/>
    </row>
    <row r="9" spans="1:6" s="65" customFormat="1" x14ac:dyDescent="0.3">
      <c r="A9" s="68" t="s">
        <v>3</v>
      </c>
      <c r="B9" s="69">
        <v>3</v>
      </c>
      <c r="C9" s="66">
        <v>6478122.7429499999</v>
      </c>
      <c r="D9" s="66">
        <v>3158014</v>
      </c>
      <c r="F9" s="87"/>
    </row>
    <row r="10" spans="1:6" x14ac:dyDescent="0.3">
      <c r="A10" s="5" t="s">
        <v>4</v>
      </c>
      <c r="B10" s="56"/>
      <c r="C10" s="66">
        <v>126514.32085999999</v>
      </c>
      <c r="D10" s="66">
        <v>81497</v>
      </c>
    </row>
    <row r="11" spans="1:6" x14ac:dyDescent="0.3">
      <c r="A11" s="5" t="s">
        <v>5</v>
      </c>
      <c r="B11" s="56"/>
      <c r="C11" s="66"/>
      <c r="D11" s="104"/>
    </row>
    <row r="12" spans="1:6" x14ac:dyDescent="0.3">
      <c r="A12" s="5" t="s">
        <v>6</v>
      </c>
      <c r="B12" s="56"/>
      <c r="C12" s="66"/>
      <c r="D12" s="104"/>
    </row>
    <row r="13" spans="1:6" ht="22.2" customHeight="1" x14ac:dyDescent="0.3">
      <c r="A13" s="5" t="s">
        <v>91</v>
      </c>
      <c r="B13" s="114">
        <v>4</v>
      </c>
      <c r="C13" s="66">
        <v>4217341.9800000004</v>
      </c>
      <c r="D13" s="104"/>
    </row>
    <row r="14" spans="1:6" s="65" customFormat="1" x14ac:dyDescent="0.3">
      <c r="A14" s="68" t="s">
        <v>8</v>
      </c>
      <c r="B14" s="69">
        <v>5</v>
      </c>
      <c r="C14" s="66">
        <v>31608.24582</v>
      </c>
      <c r="D14" s="66">
        <v>31608</v>
      </c>
      <c r="E14" s="94">
        <f>C14-D14</f>
        <v>0.2458200000000943</v>
      </c>
      <c r="F14" s="96"/>
    </row>
    <row r="15" spans="1:6" x14ac:dyDescent="0.3">
      <c r="A15" s="5" t="s">
        <v>9</v>
      </c>
      <c r="B15" s="56"/>
      <c r="C15" s="6"/>
      <c r="D15" s="6"/>
    </row>
    <row r="16" spans="1:6" ht="22.8" x14ac:dyDescent="0.3">
      <c r="A16" s="5" t="s">
        <v>77</v>
      </c>
      <c r="B16" s="56"/>
      <c r="C16" s="6"/>
      <c r="D16" s="6"/>
    </row>
    <row r="17" spans="1:7" ht="15" thickBot="1" x14ac:dyDescent="0.35">
      <c r="A17" s="7" t="s">
        <v>82</v>
      </c>
      <c r="B17" s="57"/>
      <c r="C17" s="105">
        <v>661138.09503999993</v>
      </c>
      <c r="D17" s="106">
        <v>290847</v>
      </c>
      <c r="E17" s="92" t="s">
        <v>93</v>
      </c>
    </row>
    <row r="18" spans="1:7" ht="15" thickBot="1" x14ac:dyDescent="0.35">
      <c r="A18" s="8"/>
      <c r="B18" s="54"/>
      <c r="C18" s="9">
        <f>SUM(C9:C17)</f>
        <v>11514725.384670001</v>
      </c>
      <c r="D18" s="9">
        <f>SUM(D9:D17)</f>
        <v>3561966</v>
      </c>
    </row>
    <row r="19" spans="1:7" x14ac:dyDescent="0.3">
      <c r="A19" s="3" t="s">
        <v>10</v>
      </c>
      <c r="B19" s="55"/>
      <c r="C19" s="4"/>
      <c r="D19" s="4"/>
    </row>
    <row r="20" spans="1:7" x14ac:dyDescent="0.3">
      <c r="A20" s="5" t="s">
        <v>11</v>
      </c>
      <c r="B20" s="56"/>
      <c r="C20" s="66">
        <v>2596.9577100000001</v>
      </c>
      <c r="D20" s="6">
        <v>2782</v>
      </c>
    </row>
    <row r="21" spans="1:7" x14ac:dyDescent="0.3">
      <c r="A21" s="5" t="s">
        <v>12</v>
      </c>
      <c r="B21" s="56"/>
      <c r="C21" s="66">
        <v>387356.43543999997</v>
      </c>
      <c r="D21" s="6">
        <v>972661</v>
      </c>
      <c r="E21" s="92"/>
    </row>
    <row r="22" spans="1:7" s="65" customFormat="1" ht="15" thickBot="1" x14ac:dyDescent="0.35">
      <c r="A22" s="70" t="s">
        <v>13</v>
      </c>
      <c r="B22" s="71">
        <v>5</v>
      </c>
      <c r="C22" s="105">
        <v>48535.890070000001</v>
      </c>
      <c r="D22" s="105">
        <v>60160</v>
      </c>
      <c r="E22" s="93"/>
      <c r="F22" s="87"/>
    </row>
    <row r="23" spans="1:7" ht="15" thickBot="1" x14ac:dyDescent="0.35">
      <c r="A23" s="8"/>
      <c r="B23" s="54"/>
      <c r="C23" s="9">
        <f>SUM(C20:C22)</f>
        <v>438489.28321999998</v>
      </c>
      <c r="D23" s="9">
        <f>SUM(D20:D22)</f>
        <v>1035603</v>
      </c>
    </row>
    <row r="24" spans="1:7" ht="15" thickBot="1" x14ac:dyDescent="0.35">
      <c r="A24" s="10" t="s">
        <v>14</v>
      </c>
      <c r="B24" s="58"/>
      <c r="C24" s="107">
        <f>C18+C23</f>
        <v>11953214.667890001</v>
      </c>
      <c r="D24" s="107">
        <f>D18+D23</f>
        <v>4597569</v>
      </c>
    </row>
    <row r="25" spans="1:7" ht="15" thickTop="1" x14ac:dyDescent="0.3">
      <c r="A25" s="3" t="s">
        <v>15</v>
      </c>
      <c r="B25" s="55"/>
      <c r="C25" s="4"/>
      <c r="D25" s="4"/>
    </row>
    <row r="26" spans="1:7" x14ac:dyDescent="0.3">
      <c r="A26" s="3" t="s">
        <v>16</v>
      </c>
      <c r="B26" s="55"/>
      <c r="C26" s="4"/>
      <c r="D26" s="4"/>
    </row>
    <row r="27" spans="1:7" x14ac:dyDescent="0.3">
      <c r="A27" s="3" t="s">
        <v>17</v>
      </c>
      <c r="B27" s="55"/>
      <c r="C27" s="4"/>
      <c r="D27" s="4"/>
    </row>
    <row r="28" spans="1:7" s="65" customFormat="1" x14ac:dyDescent="0.3">
      <c r="A28" s="68" t="s">
        <v>18</v>
      </c>
      <c r="B28" s="69">
        <v>6</v>
      </c>
      <c r="C28" s="66">
        <v>7890421.7870300002</v>
      </c>
      <c r="D28" s="66">
        <v>123120</v>
      </c>
      <c r="F28" s="87"/>
    </row>
    <row r="29" spans="1:7" x14ac:dyDescent="0.3">
      <c r="A29" s="5" t="s">
        <v>20</v>
      </c>
      <c r="B29" s="56"/>
      <c r="C29" s="108">
        <v>-1104746.43145</v>
      </c>
      <c r="D29" s="108">
        <v>-940974</v>
      </c>
      <c r="E29" s="100">
        <f>C29-D29</f>
        <v>-163772.43145000003</v>
      </c>
      <c r="F29" s="96" t="s">
        <v>110</v>
      </c>
      <c r="G29" s="50"/>
    </row>
    <row r="30" spans="1:7" ht="15" thickBot="1" x14ac:dyDescent="0.35">
      <c r="A30" s="5" t="s">
        <v>84</v>
      </c>
      <c r="B30" s="56"/>
      <c r="C30" s="109">
        <v>1257138.11323</v>
      </c>
      <c r="D30" s="108">
        <v>1256683</v>
      </c>
      <c r="E30" s="102">
        <f>E29-ОСД!C22</f>
        <v>-0.87953000000561588</v>
      </c>
    </row>
    <row r="31" spans="1:7" ht="15" thickBot="1" x14ac:dyDescent="0.35">
      <c r="A31" s="11" t="s">
        <v>21</v>
      </c>
      <c r="B31" s="59"/>
      <c r="C31" s="48">
        <f>SUM(C28:C30)</f>
        <v>8042813.4688100005</v>
      </c>
      <c r="D31" s="48">
        <f>SUM(D28:D30)</f>
        <v>438829</v>
      </c>
      <c r="E31" s="86"/>
    </row>
    <row r="32" spans="1:7" x14ac:dyDescent="0.3">
      <c r="A32" s="3" t="s">
        <v>15</v>
      </c>
      <c r="B32" s="55"/>
      <c r="C32" s="4"/>
      <c r="D32" s="4"/>
      <c r="E32" s="86"/>
    </row>
    <row r="33" spans="1:7" x14ac:dyDescent="0.3">
      <c r="A33" s="3" t="s">
        <v>22</v>
      </c>
      <c r="B33" s="55"/>
      <c r="C33" s="4"/>
      <c r="D33" s="4"/>
      <c r="E33" s="86"/>
    </row>
    <row r="34" spans="1:7" x14ac:dyDescent="0.3">
      <c r="A34" s="5" t="s">
        <v>23</v>
      </c>
      <c r="B34" s="69">
        <v>7</v>
      </c>
      <c r="C34" s="6">
        <v>1716970.0804099999</v>
      </c>
      <c r="D34" s="6">
        <v>1262425</v>
      </c>
      <c r="E34" s="86"/>
      <c r="G34" s="6"/>
    </row>
    <row r="35" spans="1:7" x14ac:dyDescent="0.3">
      <c r="A35" s="5" t="s">
        <v>86</v>
      </c>
      <c r="B35" s="56"/>
      <c r="C35" s="6">
        <v>170681.66800000001</v>
      </c>
      <c r="D35" s="6">
        <v>170682</v>
      </c>
      <c r="E35" s="86"/>
    </row>
    <row r="36" spans="1:7" ht="15" thickBot="1" x14ac:dyDescent="0.35">
      <c r="A36" s="7" t="s">
        <v>24</v>
      </c>
      <c r="B36" s="57"/>
      <c r="C36" s="106"/>
      <c r="D36" s="106"/>
      <c r="E36" s="86"/>
    </row>
    <row r="37" spans="1:7" ht="15" thickBot="1" x14ac:dyDescent="0.35">
      <c r="A37" s="7"/>
      <c r="B37" s="57"/>
      <c r="C37" s="9">
        <f>SUM(C34:C36)</f>
        <v>1887651.74841</v>
      </c>
      <c r="D37" s="9">
        <f>SUM(D34:D36)</f>
        <v>1433107</v>
      </c>
      <c r="E37" s="86"/>
    </row>
    <row r="38" spans="1:7" x14ac:dyDescent="0.3">
      <c r="A38" s="4"/>
      <c r="B38" s="60"/>
      <c r="C38" s="4"/>
      <c r="D38" s="4"/>
      <c r="E38" s="86"/>
    </row>
    <row r="39" spans="1:7" x14ac:dyDescent="0.3">
      <c r="A39" s="3" t="s">
        <v>25</v>
      </c>
      <c r="B39" s="55"/>
      <c r="C39" s="4"/>
      <c r="D39" s="4"/>
      <c r="E39" s="86"/>
    </row>
    <row r="40" spans="1:7" s="65" customFormat="1" x14ac:dyDescent="0.3">
      <c r="A40" s="68" t="s">
        <v>26</v>
      </c>
      <c r="B40" s="69">
        <v>8</v>
      </c>
      <c r="C40" s="6">
        <v>473646.51624999999</v>
      </c>
      <c r="D40" s="66">
        <v>325486</v>
      </c>
      <c r="E40" s="87"/>
      <c r="F40" s="87"/>
    </row>
    <row r="41" spans="1:7" s="65" customFormat="1" x14ac:dyDescent="0.3">
      <c r="A41" s="68" t="s">
        <v>23</v>
      </c>
      <c r="B41" s="69">
        <v>7</v>
      </c>
      <c r="C41" s="6">
        <v>1513389.7314899997</v>
      </c>
      <c r="D41" s="66">
        <v>2394621</v>
      </c>
      <c r="E41" s="87"/>
      <c r="F41" s="87"/>
      <c r="G41" s="66"/>
    </row>
    <row r="42" spans="1:7" x14ac:dyDescent="0.3">
      <c r="A42" s="5" t="s">
        <v>27</v>
      </c>
      <c r="B42" s="56"/>
      <c r="C42" s="66"/>
      <c r="D42" s="104"/>
      <c r="E42" s="86"/>
    </row>
    <row r="43" spans="1:7" ht="15" thickBot="1" x14ac:dyDescent="0.35">
      <c r="A43" s="5" t="s">
        <v>28</v>
      </c>
      <c r="B43" s="56"/>
      <c r="C43" s="6">
        <v>35713.202929999999</v>
      </c>
      <c r="D43" s="6">
        <v>5526</v>
      </c>
      <c r="E43" s="86"/>
    </row>
    <row r="44" spans="1:7" ht="15" thickBot="1" x14ac:dyDescent="0.35">
      <c r="A44" s="62"/>
      <c r="B44" s="59"/>
      <c r="C44" s="12">
        <f>SUM(C40:C43)</f>
        <v>2022749.4506699995</v>
      </c>
      <c r="D44" s="12">
        <f>SUM(D40:D43)</f>
        <v>2725633</v>
      </c>
      <c r="F44" s="86">
        <f>C44-C23</f>
        <v>1584260.1674499996</v>
      </c>
    </row>
    <row r="45" spans="1:7" ht="15" thickBot="1" x14ac:dyDescent="0.35">
      <c r="A45" s="8" t="s">
        <v>29</v>
      </c>
      <c r="B45" s="54"/>
      <c r="C45" s="9">
        <f>C37+C44</f>
        <v>3910401.1990799997</v>
      </c>
      <c r="D45" s="9">
        <f>D37+D44</f>
        <v>4158740</v>
      </c>
      <c r="E45" s="73"/>
    </row>
    <row r="46" spans="1:7" ht="15" thickBot="1" x14ac:dyDescent="0.35">
      <c r="A46" s="31" t="s">
        <v>30</v>
      </c>
      <c r="B46" s="59"/>
      <c r="C46" s="12">
        <f>C31+C45</f>
        <v>11953214.667890001</v>
      </c>
      <c r="D46" s="12">
        <f>D31+D45</f>
        <v>4597569</v>
      </c>
    </row>
    <row r="47" spans="1:7" ht="15" thickBot="1" x14ac:dyDescent="0.35">
      <c r="A47" s="29" t="s">
        <v>71</v>
      </c>
      <c r="B47" s="72">
        <v>6</v>
      </c>
      <c r="C47" s="48">
        <f>(C24-C11-C45)/211769*1000</f>
        <v>37979.182358182741</v>
      </c>
      <c r="D47" s="48">
        <f>(D24-D11-D37-D44)/123120*1000</f>
        <v>3564.2381416504227</v>
      </c>
      <c r="F47" s="86" t="s">
        <v>94</v>
      </c>
    </row>
    <row r="48" spans="1:7" hidden="1" x14ac:dyDescent="0.3">
      <c r="A48" s="13"/>
      <c r="B48" s="61"/>
      <c r="C48" s="73">
        <f>C24-C46</f>
        <v>0</v>
      </c>
      <c r="D48" s="73">
        <f>D24-D46</f>
        <v>0</v>
      </c>
    </row>
    <row r="49" spans="1:4" x14ac:dyDescent="0.3">
      <c r="A49" s="13"/>
      <c r="B49" s="61"/>
      <c r="C49" s="73"/>
      <c r="D49" s="73"/>
    </row>
    <row r="50" spans="1:4" x14ac:dyDescent="0.3">
      <c r="A50" s="13"/>
      <c r="B50" s="61"/>
    </row>
    <row r="51" spans="1:4" ht="27" customHeight="1" x14ac:dyDescent="0.3">
      <c r="A51" s="14" t="s">
        <v>31</v>
      </c>
      <c r="B51" s="56"/>
      <c r="C51" s="16"/>
      <c r="D51" s="16"/>
    </row>
    <row r="52" spans="1:4" x14ac:dyDescent="0.3">
      <c r="A52" s="14"/>
      <c r="B52" s="56"/>
      <c r="C52" s="115" t="s">
        <v>85</v>
      </c>
      <c r="D52" s="115"/>
    </row>
    <row r="53" spans="1:4" x14ac:dyDescent="0.3">
      <c r="A53" s="14"/>
      <c r="B53" s="56"/>
    </row>
    <row r="54" spans="1:4" x14ac:dyDescent="0.3">
      <c r="A54" s="14" t="s">
        <v>32</v>
      </c>
      <c r="B54" s="56"/>
      <c r="C54" s="16"/>
      <c r="D54" s="16"/>
    </row>
    <row r="55" spans="1:4" x14ac:dyDescent="0.3">
      <c r="A55" s="14"/>
      <c r="B55" s="56"/>
      <c r="C55" s="115" t="s">
        <v>113</v>
      </c>
      <c r="D55" s="115"/>
    </row>
  </sheetData>
  <mergeCells count="2">
    <mergeCell ref="C52:D52"/>
    <mergeCell ref="C55:D55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31"/>
  <sheetViews>
    <sheetView topLeftCell="A3" workbookViewId="0">
      <selection activeCell="H23" sqref="H23"/>
    </sheetView>
  </sheetViews>
  <sheetFormatPr defaultRowHeight="14.4" x14ac:dyDescent="0.3"/>
  <cols>
    <col min="1" max="1" width="43.44140625" customWidth="1"/>
    <col min="2" max="2" width="13.77734375" style="51" customWidth="1"/>
    <col min="3" max="3" width="14.44140625" customWidth="1"/>
    <col min="4" max="4" width="15" style="65" customWidth="1"/>
    <col min="5" max="5" width="13.5546875" hidden="1" customWidth="1"/>
    <col min="6" max="6" width="13.5546875" customWidth="1"/>
  </cols>
  <sheetData>
    <row r="1" spans="1:5" ht="15.6" x14ac:dyDescent="0.3">
      <c r="A1" s="49" t="str">
        <f>ОФП!A1</f>
        <v>АО "ULMUS BESSHOKY" (УЛМУС БЕСШОКЫ)</v>
      </c>
    </row>
    <row r="3" spans="1:5" ht="15.6" x14ac:dyDescent="0.3">
      <c r="A3" s="117" t="s">
        <v>74</v>
      </c>
      <c r="B3" s="117"/>
    </row>
    <row r="4" spans="1:5" ht="26.4" x14ac:dyDescent="0.3">
      <c r="A4" s="18" t="s">
        <v>112</v>
      </c>
      <c r="B4" s="53"/>
    </row>
    <row r="6" spans="1:5" ht="48.6" thickBot="1" x14ac:dyDescent="0.35">
      <c r="A6" s="19" t="s">
        <v>36</v>
      </c>
      <c r="B6" s="72" t="s">
        <v>75</v>
      </c>
      <c r="C6" s="2" t="s">
        <v>97</v>
      </c>
      <c r="D6" s="2" t="s">
        <v>98</v>
      </c>
      <c r="E6" s="98" t="s">
        <v>100</v>
      </c>
    </row>
    <row r="7" spans="1:5" x14ac:dyDescent="0.3">
      <c r="A7" s="20" t="s">
        <v>15</v>
      </c>
      <c r="B7" s="63"/>
      <c r="C7" s="4"/>
      <c r="D7" s="75"/>
    </row>
    <row r="8" spans="1:5" s="65" customFormat="1" x14ac:dyDescent="0.3">
      <c r="A8" s="68" t="s">
        <v>37</v>
      </c>
      <c r="B8" s="69">
        <v>9</v>
      </c>
      <c r="C8" s="110">
        <v>-132146.27419</v>
      </c>
      <c r="D8" s="110">
        <v>-30409.582620000001</v>
      </c>
      <c r="E8" s="101" t="s">
        <v>109</v>
      </c>
    </row>
    <row r="9" spans="1:5" x14ac:dyDescent="0.3">
      <c r="A9" s="5" t="s">
        <v>38</v>
      </c>
      <c r="B9" s="56"/>
      <c r="C9" s="110">
        <v>-57419.583020000013</v>
      </c>
      <c r="D9" s="110">
        <v>-25144.761939999993</v>
      </c>
      <c r="E9" s="97" t="s">
        <v>99</v>
      </c>
    </row>
    <row r="10" spans="1:5" x14ac:dyDescent="0.3">
      <c r="A10" s="68" t="s">
        <v>79</v>
      </c>
      <c r="B10" s="69"/>
      <c r="C10" s="110"/>
      <c r="D10" s="111">
        <v>8.9285700000000006</v>
      </c>
      <c r="E10" s="98" t="s">
        <v>101</v>
      </c>
    </row>
    <row r="11" spans="1:5" ht="15" thickBot="1" x14ac:dyDescent="0.35">
      <c r="A11" s="7" t="s">
        <v>39</v>
      </c>
      <c r="B11" s="71"/>
      <c r="C11" s="81"/>
      <c r="D11" s="81">
        <v>-208.44660000000002</v>
      </c>
      <c r="E11" s="98" t="s">
        <v>102</v>
      </c>
    </row>
    <row r="12" spans="1:5" x14ac:dyDescent="0.3">
      <c r="A12" s="21" t="s">
        <v>40</v>
      </c>
      <c r="B12" s="55"/>
      <c r="C12" s="112">
        <f>SUM(C8:C11)</f>
        <v>-189565.85721000002</v>
      </c>
      <c r="D12" s="113">
        <f>SUM(D8:D11)</f>
        <v>-55753.862590000004</v>
      </c>
    </row>
    <row r="13" spans="1:5" x14ac:dyDescent="0.3">
      <c r="A13" s="4"/>
      <c r="B13" s="60"/>
      <c r="C13" s="4"/>
      <c r="D13" s="76"/>
    </row>
    <row r="14" spans="1:5" s="65" customFormat="1" x14ac:dyDescent="0.3">
      <c r="A14" s="68" t="s">
        <v>41</v>
      </c>
      <c r="B14" s="69">
        <v>10</v>
      </c>
      <c r="C14" s="66">
        <v>25794.30529</v>
      </c>
      <c r="D14" s="66">
        <v>1919.4485099999999</v>
      </c>
    </row>
    <row r="15" spans="1:5" s="65" customFormat="1" ht="15" thickBot="1" x14ac:dyDescent="0.35">
      <c r="A15" s="70" t="s">
        <v>42</v>
      </c>
      <c r="B15" s="71"/>
      <c r="C15" s="67"/>
      <c r="D15" s="67"/>
    </row>
    <row r="16" spans="1:5" x14ac:dyDescent="0.3">
      <c r="A16" s="3" t="s">
        <v>72</v>
      </c>
      <c r="B16" s="55"/>
      <c r="C16" s="33">
        <f>SUM(C12,C14,C15)</f>
        <v>-163771.55192000003</v>
      </c>
      <c r="D16" s="77">
        <f>SUM(D12,D14,D15)</f>
        <v>-53834.414080000002</v>
      </c>
    </row>
    <row r="17" spans="1:4" x14ac:dyDescent="0.3">
      <c r="A17" s="4"/>
      <c r="B17" s="60"/>
      <c r="C17" s="23"/>
      <c r="D17" s="76"/>
    </row>
    <row r="18" spans="1:4" ht="15" thickBot="1" x14ac:dyDescent="0.35">
      <c r="A18" s="7" t="s">
        <v>43</v>
      </c>
      <c r="B18" s="57"/>
      <c r="C18" s="24"/>
      <c r="D18" s="78"/>
    </row>
    <row r="19" spans="1:4" x14ac:dyDescent="0.3">
      <c r="A19" s="3" t="s">
        <v>44</v>
      </c>
      <c r="B19" s="55"/>
      <c r="C19" s="33">
        <f>SUM(C16,C18)</f>
        <v>-163771.55192000003</v>
      </c>
      <c r="D19" s="77">
        <f>SUM(D16,D18)</f>
        <v>-53834.414080000002</v>
      </c>
    </row>
    <row r="20" spans="1:4" x14ac:dyDescent="0.3">
      <c r="A20" s="3" t="s">
        <v>15</v>
      </c>
      <c r="B20" s="55"/>
      <c r="C20" s="23"/>
      <c r="D20" s="76"/>
    </row>
    <row r="21" spans="1:4" ht="15" thickBot="1" x14ac:dyDescent="0.35">
      <c r="A21" s="22" t="s">
        <v>45</v>
      </c>
      <c r="B21" s="57"/>
      <c r="C21" s="25"/>
      <c r="D21" s="79"/>
    </row>
    <row r="22" spans="1:4" ht="15" thickBot="1" x14ac:dyDescent="0.35">
      <c r="A22" s="11" t="s">
        <v>117</v>
      </c>
      <c r="B22" s="59"/>
      <c r="C22" s="32">
        <f>SUM(C19,C21)</f>
        <v>-163771.55192000003</v>
      </c>
      <c r="D22" s="80">
        <f>SUM(D19,D21)</f>
        <v>-53834.414080000002</v>
      </c>
    </row>
    <row r="23" spans="1:4" ht="23.4" thickBot="1" x14ac:dyDescent="0.35">
      <c r="A23" s="7" t="s">
        <v>80</v>
      </c>
      <c r="B23" s="71">
        <v>6</v>
      </c>
      <c r="C23" s="81">
        <f>C22/211769*1000</f>
        <v>-773.3499800254051</v>
      </c>
      <c r="D23" s="81">
        <f>D22/123120*1000</f>
        <v>-437.25157634827809</v>
      </c>
    </row>
    <row r="24" spans="1:4" x14ac:dyDescent="0.3">
      <c r="A24" s="13"/>
      <c r="B24" s="61"/>
    </row>
    <row r="25" spans="1:4" x14ac:dyDescent="0.3">
      <c r="A25" s="13"/>
      <c r="B25" s="61"/>
    </row>
    <row r="26" spans="1:4" x14ac:dyDescent="0.3">
      <c r="A26" s="13"/>
      <c r="B26" s="61"/>
    </row>
    <row r="27" spans="1:4" x14ac:dyDescent="0.3">
      <c r="A27" s="14" t="s">
        <v>31</v>
      </c>
      <c r="B27" s="56"/>
      <c r="C27" s="116"/>
      <c r="D27" s="116"/>
    </row>
    <row r="28" spans="1:4" x14ac:dyDescent="0.3">
      <c r="A28" s="14"/>
      <c r="B28" s="56"/>
      <c r="C28" s="115" t="s">
        <v>85</v>
      </c>
      <c r="D28" s="115"/>
    </row>
    <row r="29" spans="1:4" x14ac:dyDescent="0.3">
      <c r="A29" s="14"/>
      <c r="B29" s="56"/>
    </row>
    <row r="30" spans="1:4" x14ac:dyDescent="0.3">
      <c r="A30" s="14" t="s">
        <v>32</v>
      </c>
      <c r="B30" s="56"/>
      <c r="C30" s="116"/>
      <c r="D30" s="116"/>
    </row>
    <row r="31" spans="1:4" x14ac:dyDescent="0.3">
      <c r="A31" s="14"/>
      <c r="B31" s="56"/>
      <c r="C31" s="115" t="s">
        <v>113</v>
      </c>
      <c r="D31" s="115"/>
    </row>
  </sheetData>
  <mergeCells count="5">
    <mergeCell ref="C27:D27"/>
    <mergeCell ref="C28:D28"/>
    <mergeCell ref="C30:D30"/>
    <mergeCell ref="C31:D31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I43"/>
  <sheetViews>
    <sheetView topLeftCell="A3" workbookViewId="0">
      <selection activeCell="O16" sqref="O16"/>
    </sheetView>
  </sheetViews>
  <sheetFormatPr defaultRowHeight="14.4" x14ac:dyDescent="0.3"/>
  <cols>
    <col min="1" max="1" width="47.21875" customWidth="1"/>
    <col min="2" max="2" width="17.77734375" customWidth="1"/>
    <col min="3" max="3" width="18.77734375" style="65" customWidth="1"/>
    <col min="4" max="8" width="0" hidden="1" customWidth="1"/>
    <col min="9" max="9" width="14.88671875" bestFit="1" customWidth="1"/>
  </cols>
  <sheetData>
    <row r="1" spans="1:9" ht="15.6" x14ac:dyDescent="0.3">
      <c r="A1" s="49" t="str">
        <f>ОФП!A1</f>
        <v>АО "ULMUS BESSHOKY" (УЛМУС БЕСШОКЫ)</v>
      </c>
    </row>
    <row r="3" spans="1:9" ht="15.6" x14ac:dyDescent="0.3">
      <c r="A3" s="117" t="s">
        <v>34</v>
      </c>
      <c r="B3" s="117"/>
    </row>
    <row r="4" spans="1:9" ht="26.4" x14ac:dyDescent="0.3">
      <c r="A4" s="18" t="str">
        <f>ОСД!A4</f>
        <v>За 9 месяцев, закончившихся 30 сентября 2024 года и 2023 года</v>
      </c>
    </row>
    <row r="6" spans="1:9" ht="36.6" thickBot="1" x14ac:dyDescent="0.35">
      <c r="A6" s="26" t="s">
        <v>0</v>
      </c>
      <c r="B6" s="2" t="str">
        <f>ОСД!C6</f>
        <v>За 9 месяцев, закончившихся 30 сентября 2024 года</v>
      </c>
      <c r="C6" s="74" t="str">
        <f>ОСД!D6</f>
        <v>За 9 месяцев, закончившихся 30 сентября 2023 года</v>
      </c>
      <c r="D6" s="98" t="s">
        <v>106</v>
      </c>
    </row>
    <row r="7" spans="1:9" x14ac:dyDescent="0.3">
      <c r="A7" s="27" t="s">
        <v>15</v>
      </c>
      <c r="B7" s="4"/>
      <c r="C7" s="75"/>
    </row>
    <row r="8" spans="1:9" ht="15" customHeight="1" x14ac:dyDescent="0.3">
      <c r="A8" s="27" t="s">
        <v>46</v>
      </c>
      <c r="B8" s="34"/>
      <c r="C8" s="34"/>
    </row>
    <row r="9" spans="1:9" ht="15" customHeight="1" x14ac:dyDescent="0.3">
      <c r="A9" s="27" t="s">
        <v>47</v>
      </c>
      <c r="B9" s="35">
        <v>-151207.99576999998</v>
      </c>
      <c r="C9" s="35">
        <v>-20070.30874</v>
      </c>
    </row>
    <row r="10" spans="1:9" ht="15" customHeight="1" x14ac:dyDescent="0.3">
      <c r="A10" s="27" t="s">
        <v>48</v>
      </c>
      <c r="B10" s="35">
        <v>-178399.00056000001</v>
      </c>
      <c r="C10" s="35">
        <v>-10533.581</v>
      </c>
      <c r="E10" s="97" t="s">
        <v>107</v>
      </c>
      <c r="I10" s="95"/>
    </row>
    <row r="11" spans="1:9" ht="15" customHeight="1" x14ac:dyDescent="0.3">
      <c r="A11" s="27" t="s">
        <v>49</v>
      </c>
      <c r="B11" s="35">
        <v>-86482.576460000011</v>
      </c>
      <c r="C11" s="35">
        <v>-6478.9740000000002</v>
      </c>
    </row>
    <row r="12" spans="1:9" ht="15" customHeight="1" x14ac:dyDescent="0.3">
      <c r="A12" s="27" t="s">
        <v>50</v>
      </c>
      <c r="B12" s="35"/>
      <c r="C12" s="35">
        <v>152</v>
      </c>
    </row>
    <row r="13" spans="1:9" ht="15" customHeight="1" x14ac:dyDescent="0.3">
      <c r="A13" s="27" t="s">
        <v>103</v>
      </c>
      <c r="B13" s="35">
        <v>-15965.6988</v>
      </c>
      <c r="C13" s="35"/>
    </row>
    <row r="14" spans="1:9" ht="15" customHeight="1" thickBot="1" x14ac:dyDescent="0.35">
      <c r="A14" s="28" t="s">
        <v>51</v>
      </c>
      <c r="B14" s="36">
        <v>-73495.168839999984</v>
      </c>
      <c r="C14" s="36">
        <v>-759.68639000000076</v>
      </c>
    </row>
    <row r="15" spans="1:9" ht="28.8" customHeight="1" thickBot="1" x14ac:dyDescent="0.35">
      <c r="A15" s="29" t="s">
        <v>52</v>
      </c>
      <c r="B15" s="37">
        <f>SUM(B9:B14)</f>
        <v>-505550.44043000002</v>
      </c>
      <c r="C15" s="83">
        <f>SUM(C9:C14)</f>
        <v>-37690.550130000003</v>
      </c>
    </row>
    <row r="16" spans="1:9" ht="15" customHeight="1" x14ac:dyDescent="0.3">
      <c r="A16" s="27" t="s">
        <v>15</v>
      </c>
      <c r="B16" s="34"/>
      <c r="C16" s="82"/>
    </row>
    <row r="17" spans="1:9" ht="15" customHeight="1" x14ac:dyDescent="0.3">
      <c r="A17" s="27" t="s">
        <v>53</v>
      </c>
      <c r="B17" s="34"/>
      <c r="C17" s="34"/>
    </row>
    <row r="18" spans="1:9" ht="15" customHeight="1" x14ac:dyDescent="0.3">
      <c r="A18" s="27" t="s">
        <v>54</v>
      </c>
      <c r="B18" s="38"/>
      <c r="C18" s="38"/>
    </row>
    <row r="19" spans="1:9" ht="15" customHeight="1" x14ac:dyDescent="0.3">
      <c r="A19" s="27" t="s">
        <v>73</v>
      </c>
      <c r="B19" s="35"/>
      <c r="C19" s="35"/>
    </row>
    <row r="20" spans="1:9" ht="22.8" customHeight="1" x14ac:dyDescent="0.3">
      <c r="A20" s="27" t="s">
        <v>55</v>
      </c>
      <c r="B20" s="35">
        <v>-376.38</v>
      </c>
      <c r="C20" s="35">
        <v>-33119.646999999997</v>
      </c>
      <c r="I20" s="95"/>
    </row>
    <row r="21" spans="1:9" ht="15" customHeight="1" x14ac:dyDescent="0.3">
      <c r="A21" s="27" t="s">
        <v>56</v>
      </c>
      <c r="B21" s="35">
        <v>-3524648.2610399998</v>
      </c>
      <c r="C21" s="35">
        <v>-361803.54253999999</v>
      </c>
    </row>
    <row r="22" spans="1:9" ht="15" customHeight="1" x14ac:dyDescent="0.3">
      <c r="A22" s="27" t="s">
        <v>87</v>
      </c>
      <c r="B22" s="35">
        <v>-3298741.98</v>
      </c>
      <c r="C22" s="35"/>
      <c r="I22" s="95"/>
    </row>
    <row r="23" spans="1:9" ht="15" customHeight="1" thickBot="1" x14ac:dyDescent="0.35">
      <c r="A23" s="28" t="s">
        <v>57</v>
      </c>
      <c r="B23" s="36"/>
      <c r="C23" s="36"/>
    </row>
    <row r="24" spans="1:9" ht="31.8" customHeight="1" thickBot="1" x14ac:dyDescent="0.35">
      <c r="A24" s="29" t="s">
        <v>58</v>
      </c>
      <c r="B24" s="37">
        <f>SUM(B17:B23)</f>
        <v>-6823766.6210399996</v>
      </c>
      <c r="C24" s="83">
        <f>SUM(C17:C23)</f>
        <v>-394923.18953999999</v>
      </c>
    </row>
    <row r="25" spans="1:9" ht="15" customHeight="1" x14ac:dyDescent="0.3">
      <c r="A25" s="4"/>
      <c r="B25" s="34"/>
      <c r="C25" s="82"/>
    </row>
    <row r="26" spans="1:9" ht="15" customHeight="1" x14ac:dyDescent="0.3">
      <c r="A26" s="27" t="s">
        <v>59</v>
      </c>
      <c r="B26" s="34"/>
      <c r="C26" s="34"/>
    </row>
    <row r="27" spans="1:9" ht="15" customHeight="1" x14ac:dyDescent="0.3">
      <c r="A27" s="27" t="s">
        <v>60</v>
      </c>
      <c r="B27" s="35">
        <v>545000</v>
      </c>
      <c r="C27" s="35">
        <v>446681</v>
      </c>
    </row>
    <row r="28" spans="1:9" ht="15" customHeight="1" x14ac:dyDescent="0.3">
      <c r="A28" s="27" t="s">
        <v>61</v>
      </c>
      <c r="B28" s="35">
        <v>7767301.7870300002</v>
      </c>
      <c r="C28" s="35"/>
      <c r="I28" s="95"/>
    </row>
    <row r="29" spans="1:9" ht="15" customHeight="1" x14ac:dyDescent="0.3">
      <c r="A29" s="27" t="s">
        <v>88</v>
      </c>
      <c r="B29" s="35">
        <v>21471.43722</v>
      </c>
      <c r="C29" s="35">
        <v>1631.5312300000001</v>
      </c>
    </row>
    <row r="30" spans="1:9" ht="15" customHeight="1" thickBot="1" x14ac:dyDescent="0.35">
      <c r="A30" s="28" t="s">
        <v>62</v>
      </c>
      <c r="B30" s="36">
        <v>-1016081</v>
      </c>
      <c r="C30" s="36">
        <v>-1750</v>
      </c>
      <c r="I30" s="95"/>
    </row>
    <row r="31" spans="1:9" ht="15" customHeight="1" thickBot="1" x14ac:dyDescent="0.35">
      <c r="A31" s="29" t="s">
        <v>63</v>
      </c>
      <c r="B31" s="37">
        <f>SUM(B26:B30)</f>
        <v>7317692.22425</v>
      </c>
      <c r="C31" s="83">
        <f>SUM(C26:C30)</f>
        <v>446562.53123000002</v>
      </c>
    </row>
    <row r="32" spans="1:9" ht="15" customHeight="1" x14ac:dyDescent="0.3">
      <c r="A32" s="30" t="s">
        <v>64</v>
      </c>
      <c r="B32" s="39">
        <f>SUM(B15,B24,B31)</f>
        <v>-11624.837220000103</v>
      </c>
      <c r="C32" s="84">
        <f>SUM(C15,C24,C31)</f>
        <v>13948.791560000041</v>
      </c>
    </row>
    <row r="33" spans="1:4" ht="15" customHeight="1" x14ac:dyDescent="0.3">
      <c r="A33" s="30" t="s">
        <v>65</v>
      </c>
      <c r="B33" s="39"/>
      <c r="C33" s="39">
        <v>-4271</v>
      </c>
    </row>
    <row r="34" spans="1:4" ht="15" customHeight="1" thickBot="1" x14ac:dyDescent="0.35">
      <c r="A34" s="29" t="s">
        <v>66</v>
      </c>
      <c r="B34" s="40">
        <v>60160</v>
      </c>
      <c r="C34" s="40">
        <v>129532</v>
      </c>
    </row>
    <row r="35" spans="1:4" ht="15" customHeight="1" thickBot="1" x14ac:dyDescent="0.35">
      <c r="A35" s="29" t="s">
        <v>67</v>
      </c>
      <c r="B35" s="40">
        <f>SUM(B32:B34)</f>
        <v>48535.162779999897</v>
      </c>
      <c r="C35" s="85">
        <f>C34+C32+C33</f>
        <v>139209.79156000004</v>
      </c>
      <c r="D35" t="s">
        <v>108</v>
      </c>
    </row>
    <row r="36" spans="1:4" ht="15" customHeight="1" x14ac:dyDescent="0.3">
      <c r="A36" s="13"/>
      <c r="B36" s="50"/>
      <c r="C36" s="50"/>
    </row>
    <row r="37" spans="1:4" ht="15" customHeight="1" x14ac:dyDescent="0.3">
      <c r="A37" s="13"/>
      <c r="B37" s="50"/>
      <c r="C37" s="50"/>
    </row>
    <row r="38" spans="1:4" ht="15" customHeight="1" x14ac:dyDescent="0.3">
      <c r="A38" s="13"/>
      <c r="B38" s="50"/>
      <c r="C38" s="50"/>
    </row>
    <row r="39" spans="1:4" ht="15" customHeight="1" x14ac:dyDescent="0.3">
      <c r="A39" s="14" t="s">
        <v>31</v>
      </c>
      <c r="B39" s="116"/>
      <c r="C39" s="116"/>
    </row>
    <row r="40" spans="1:4" ht="15" customHeight="1" x14ac:dyDescent="0.3">
      <c r="A40" s="14"/>
      <c r="B40" s="115" t="s">
        <v>85</v>
      </c>
      <c r="C40" s="115"/>
    </row>
    <row r="41" spans="1:4" ht="15" customHeight="1" x14ac:dyDescent="0.3">
      <c r="A41" s="14"/>
    </row>
    <row r="42" spans="1:4" x14ac:dyDescent="0.3">
      <c r="A42" s="14" t="s">
        <v>32</v>
      </c>
      <c r="B42" s="116"/>
      <c r="C42" s="116"/>
    </row>
    <row r="43" spans="1:4" x14ac:dyDescent="0.3">
      <c r="A43" s="14"/>
      <c r="B43" s="115" t="s">
        <v>113</v>
      </c>
      <c r="C43" s="115"/>
    </row>
  </sheetData>
  <mergeCells count="5">
    <mergeCell ref="B39:C39"/>
    <mergeCell ref="B40:C40"/>
    <mergeCell ref="B42:C42"/>
    <mergeCell ref="B43:C43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G25"/>
  <sheetViews>
    <sheetView workbookViewId="0">
      <selection activeCell="C30" sqref="C30"/>
    </sheetView>
  </sheetViews>
  <sheetFormatPr defaultRowHeight="14.4" x14ac:dyDescent="0.3"/>
  <cols>
    <col min="1" max="1" width="36.77734375" customWidth="1"/>
    <col min="2" max="3" width="19.77734375" customWidth="1"/>
    <col min="4" max="4" width="15.77734375" customWidth="1"/>
    <col min="5" max="5" width="16.77734375" customWidth="1"/>
    <col min="6" max="6" width="20.77734375" customWidth="1"/>
    <col min="7" max="7" width="12.21875" hidden="1" customWidth="1"/>
    <col min="8" max="8" width="9.77734375" customWidth="1"/>
  </cols>
  <sheetData>
    <row r="1" spans="1:7" ht="15.6" x14ac:dyDescent="0.3">
      <c r="A1" s="49" t="str">
        <f>ОФП!A1</f>
        <v>АО "ULMUS BESSHOKY" (УЛМУС БЕСШОКЫ)</v>
      </c>
    </row>
    <row r="3" spans="1:7" ht="15.6" x14ac:dyDescent="0.3">
      <c r="A3" s="117" t="s">
        <v>35</v>
      </c>
      <c r="B3" s="117"/>
      <c r="C3" s="49"/>
    </row>
    <row r="4" spans="1:7" ht="26.4" x14ac:dyDescent="0.3">
      <c r="A4" s="18" t="str">
        <f>ОСД!A4</f>
        <v>За 9 месяцев, закончившихся 30 сентября 2024 года и 2023 года</v>
      </c>
    </row>
    <row r="5" spans="1:7" ht="15" thickBot="1" x14ac:dyDescent="0.35">
      <c r="A5" s="41"/>
      <c r="B5" s="15"/>
      <c r="C5" s="15"/>
      <c r="D5" s="15"/>
      <c r="E5" s="15"/>
      <c r="F5" s="15"/>
    </row>
    <row r="6" spans="1:7" ht="24.6" thickBot="1" x14ac:dyDescent="0.35">
      <c r="A6" s="20" t="s">
        <v>0</v>
      </c>
      <c r="B6" s="45" t="s">
        <v>18</v>
      </c>
      <c r="C6" s="45" t="s">
        <v>83</v>
      </c>
      <c r="D6" s="45" t="s">
        <v>19</v>
      </c>
      <c r="E6" s="45" t="s">
        <v>68</v>
      </c>
      <c r="F6" s="45" t="s">
        <v>69</v>
      </c>
    </row>
    <row r="7" spans="1:7" s="65" customFormat="1" ht="15" thickBot="1" x14ac:dyDescent="0.35">
      <c r="A7" s="62" t="s">
        <v>78</v>
      </c>
      <c r="B7" s="42">
        <v>123120</v>
      </c>
      <c r="C7" s="44">
        <f t="shared" ref="C7:C9" si="0">SUM(C6)</f>
        <v>0</v>
      </c>
      <c r="D7" s="42">
        <v>626865</v>
      </c>
      <c r="E7" s="64">
        <v>-739438</v>
      </c>
      <c r="F7" s="64">
        <f>SUM(B7:E7)</f>
        <v>10547</v>
      </c>
    </row>
    <row r="8" spans="1:7" s="65" customFormat="1" ht="23.4" thickBot="1" x14ac:dyDescent="0.35">
      <c r="A8" s="68" t="s">
        <v>116</v>
      </c>
      <c r="B8" s="43" t="s">
        <v>7</v>
      </c>
      <c r="C8" s="43" t="s">
        <v>7</v>
      </c>
      <c r="D8" s="43" t="s">
        <v>7</v>
      </c>
      <c r="E8" s="46">
        <v>-53834</v>
      </c>
      <c r="F8" s="46">
        <f t="shared" ref="F8:F10" si="1">SUM(B8:E8)</f>
        <v>-53834</v>
      </c>
      <c r="G8" s="99"/>
    </row>
    <row r="9" spans="1:7" s="65" customFormat="1" ht="24.6" thickBot="1" x14ac:dyDescent="0.35">
      <c r="A9" s="62" t="s">
        <v>114</v>
      </c>
      <c r="B9" s="103">
        <v>123120</v>
      </c>
      <c r="C9" s="44">
        <f t="shared" si="0"/>
        <v>0</v>
      </c>
      <c r="D9" s="42">
        <v>626865</v>
      </c>
      <c r="E9" s="47">
        <f>SUM(E7:E8)</f>
        <v>-793272</v>
      </c>
      <c r="F9" s="47">
        <f t="shared" si="1"/>
        <v>-43287</v>
      </c>
    </row>
    <row r="10" spans="1:7" s="65" customFormat="1" ht="23.4" thickBot="1" x14ac:dyDescent="0.35">
      <c r="A10" s="68" t="s">
        <v>70</v>
      </c>
      <c r="B10" s="43">
        <v>0</v>
      </c>
      <c r="C10" s="46">
        <v>0</v>
      </c>
      <c r="D10" s="46">
        <v>0</v>
      </c>
      <c r="E10" s="46">
        <v>0</v>
      </c>
      <c r="F10" s="46">
        <f t="shared" si="1"/>
        <v>0</v>
      </c>
    </row>
    <row r="11" spans="1:7" s="65" customFormat="1" ht="15" thickBot="1" x14ac:dyDescent="0.35">
      <c r="A11" s="62" t="s">
        <v>115</v>
      </c>
      <c r="B11" s="42">
        <v>123120</v>
      </c>
      <c r="C11" s="42" t="s">
        <v>7</v>
      </c>
      <c r="D11" s="42">
        <f>D9+D10</f>
        <v>626865</v>
      </c>
      <c r="E11" s="64">
        <f>E7+E8+E10</f>
        <v>-793272</v>
      </c>
      <c r="F11" s="64">
        <f>F9+F10</f>
        <v>-43287</v>
      </c>
    </row>
    <row r="12" spans="1:7" ht="15" thickBot="1" x14ac:dyDescent="0.35">
      <c r="A12" s="11" t="s">
        <v>89</v>
      </c>
      <c r="B12" s="42">
        <v>123120</v>
      </c>
      <c r="C12" s="42">
        <v>0</v>
      </c>
      <c r="D12" s="42">
        <v>1256683</v>
      </c>
      <c r="E12" s="64">
        <v>-940974</v>
      </c>
      <c r="F12" s="64">
        <f t="shared" ref="F12:F16" si="2">SUM(B12:E12)</f>
        <v>438829</v>
      </c>
    </row>
    <row r="13" spans="1:7" ht="23.4" thickBot="1" x14ac:dyDescent="0.35">
      <c r="A13" s="68" t="s">
        <v>104</v>
      </c>
      <c r="B13" s="43" t="s">
        <v>7</v>
      </c>
      <c r="C13" s="43" t="s">
        <v>7</v>
      </c>
      <c r="D13" s="89">
        <v>455</v>
      </c>
      <c r="E13" s="46">
        <f>-163772</f>
        <v>-163772</v>
      </c>
      <c r="F13" s="46">
        <f t="shared" ref="F13" si="3">SUM(B13:E13)</f>
        <v>-163317</v>
      </c>
    </row>
    <row r="14" spans="1:7" ht="24.6" thickBot="1" x14ac:dyDescent="0.35">
      <c r="A14" s="62" t="s">
        <v>105</v>
      </c>
      <c r="B14" s="44">
        <f t="shared" ref="B14:C14" si="4">SUM(B13)</f>
        <v>0</v>
      </c>
      <c r="C14" s="44">
        <f t="shared" si="4"/>
        <v>0</v>
      </c>
      <c r="D14" s="47">
        <f>SUM(D12:D13)</f>
        <v>1257138</v>
      </c>
      <c r="E14" s="47">
        <f>SUM(E12:E13)</f>
        <v>-1104746</v>
      </c>
      <c r="F14" s="47">
        <f>SUM(B14:E14)</f>
        <v>152392</v>
      </c>
      <c r="G14" s="50">
        <f>E14-ОФП!C29</f>
        <v>0.43145000003278255</v>
      </c>
    </row>
    <row r="15" spans="1:7" x14ac:dyDescent="0.3">
      <c r="A15" s="68" t="s">
        <v>90</v>
      </c>
      <c r="B15" s="88">
        <v>7767302</v>
      </c>
      <c r="C15" s="88">
        <v>0</v>
      </c>
      <c r="D15" s="43">
        <v>0</v>
      </c>
      <c r="E15" s="91">
        <v>0</v>
      </c>
      <c r="F15" s="46">
        <f t="shared" si="2"/>
        <v>7767302</v>
      </c>
      <c r="G15" s="99"/>
    </row>
    <row r="16" spans="1:7" ht="23.4" thickBot="1" x14ac:dyDescent="0.35">
      <c r="A16" s="68" t="s">
        <v>70</v>
      </c>
      <c r="B16" s="43">
        <v>0</v>
      </c>
      <c r="C16" s="43">
        <v>0</v>
      </c>
      <c r="D16" s="90">
        <v>0</v>
      </c>
      <c r="E16" s="91">
        <v>0</v>
      </c>
      <c r="F16" s="46">
        <f t="shared" si="2"/>
        <v>0</v>
      </c>
    </row>
    <row r="17" spans="1:7" ht="15" thickBot="1" x14ac:dyDescent="0.35">
      <c r="A17" s="62" t="s">
        <v>111</v>
      </c>
      <c r="B17" s="64">
        <f>B12+B14+B15+B16</f>
        <v>7890422</v>
      </c>
      <c r="C17" s="64">
        <f t="shared" ref="C17" si="5">C12+C14+C15+C16</f>
        <v>0</v>
      </c>
      <c r="D17" s="64">
        <f>D12+D13+D15+D16</f>
        <v>1257138</v>
      </c>
      <c r="E17" s="64">
        <f>E12+E13+E16</f>
        <v>-1104746</v>
      </c>
      <c r="F17" s="64">
        <f>SUM(B17:E17)</f>
        <v>8042814</v>
      </c>
      <c r="G17" s="92"/>
    </row>
    <row r="18" spans="1:7" x14ac:dyDescent="0.3">
      <c r="G18" s="97">
        <f>ОФП!C31</f>
        <v>8042813.4688100005</v>
      </c>
    </row>
    <row r="19" spans="1:7" x14ac:dyDescent="0.3">
      <c r="G19" s="50">
        <f>F17-G18</f>
        <v>0.5311899995431304</v>
      </c>
    </row>
    <row r="21" spans="1:7" x14ac:dyDescent="0.3">
      <c r="A21" s="14" t="s">
        <v>31</v>
      </c>
      <c r="E21" s="16"/>
      <c r="F21" s="16"/>
    </row>
    <row r="22" spans="1:7" x14ac:dyDescent="0.3">
      <c r="A22" s="14"/>
      <c r="E22" s="115" t="s">
        <v>85</v>
      </c>
      <c r="F22" s="115"/>
    </row>
    <row r="23" spans="1:7" x14ac:dyDescent="0.3">
      <c r="A23" s="14"/>
    </row>
    <row r="24" spans="1:7" x14ac:dyDescent="0.3">
      <c r="A24" s="14" t="s">
        <v>32</v>
      </c>
      <c r="E24" s="16"/>
      <c r="F24" s="16"/>
    </row>
    <row r="25" spans="1:7" x14ac:dyDescent="0.3">
      <c r="A25" s="14"/>
      <c r="E25" s="115" t="s">
        <v>113</v>
      </c>
      <c r="F25" s="115"/>
    </row>
  </sheetData>
  <mergeCells count="3">
    <mergeCell ref="E22:F22"/>
    <mergeCell ref="E25:F25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2024-11-12T12:50:31Z</dcterms:modified>
</cp:coreProperties>
</file>