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180" documentId="11_E3CF1EF48E575FF98B49D404EC1165FB23B0B9B5" xr6:coauthVersionLast="47" xr6:coauthVersionMax="47" xr10:uidLastSave="{8EB2A752-B4BE-409A-9114-871F460F6912}"/>
  <bookViews>
    <workbookView xWindow="-110" yWindow="-110" windowWidth="25820" windowHeight="14020" xr2:uid="{00000000-000D-0000-FFFF-FFFF00000000}"/>
  </bookViews>
  <sheets>
    <sheet name="ОФП" sheetId="1" r:id="rId1"/>
    <sheet name="ОСД" sheetId="2" r:id="rId2"/>
    <sheet name="ОДДС" sheetId="3" r:id="rId3"/>
    <sheet name="ОИК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21" i="1"/>
  <c r="F18" i="4"/>
  <c r="C18" i="4"/>
  <c r="F16" i="4"/>
  <c r="C14" i="4"/>
  <c r="C7" i="4"/>
  <c r="C9" i="4"/>
  <c r="B14" i="4"/>
  <c r="B18" i="4" s="1"/>
  <c r="F15" i="4"/>
  <c r="F10" i="4"/>
  <c r="E9" i="4"/>
  <c r="E11" i="4" s="1"/>
  <c r="D9" i="4"/>
  <c r="D11" i="4" s="1"/>
  <c r="B9" i="4"/>
  <c r="B11" i="4" s="1"/>
  <c r="F8" i="4"/>
  <c r="F7" i="4"/>
  <c r="B13" i="3"/>
  <c r="B28" i="3"/>
  <c r="B9" i="3"/>
  <c r="C23" i="2"/>
  <c r="D8" i="2"/>
  <c r="D32" i="1"/>
  <c r="C32" i="1"/>
  <c r="F9" i="4" l="1"/>
  <c r="F11" i="4" s="1"/>
  <c r="D18" i="1"/>
  <c r="C18" i="1"/>
  <c r="F12" i="4" l="1"/>
  <c r="A4" i="4" l="1"/>
  <c r="D45" i="1" l="1"/>
  <c r="C6" i="3" l="1"/>
  <c r="B6" i="3"/>
  <c r="A4" i="3" l="1"/>
  <c r="A1" i="4" l="1"/>
  <c r="A1" i="3"/>
  <c r="A1" i="2"/>
  <c r="F13" i="4" l="1"/>
  <c r="F17" i="4"/>
  <c r="D14" i="4"/>
  <c r="D18" i="4" s="1"/>
  <c r="E14" i="4"/>
  <c r="C12" i="2"/>
  <c r="C16" i="2" s="1"/>
  <c r="C19" i="2" s="1"/>
  <c r="D12" i="2"/>
  <c r="D16" i="2" s="1"/>
  <c r="D19" i="2" s="1"/>
  <c r="C23" i="1"/>
  <c r="C30" i="3"/>
  <c r="B30" i="3"/>
  <c r="C23" i="3"/>
  <c r="B23" i="3"/>
  <c r="C14" i="3"/>
  <c r="B14" i="3"/>
  <c r="C45" i="1"/>
  <c r="D38" i="1"/>
  <c r="C38" i="1"/>
  <c r="D23" i="1"/>
  <c r="F14" i="4" l="1"/>
  <c r="E18" i="4"/>
  <c r="B31" i="3"/>
  <c r="C31" i="3"/>
  <c r="D24" i="1"/>
  <c r="D22" i="2"/>
  <c r="D23" i="2" s="1"/>
  <c r="C22" i="2"/>
  <c r="C46" i="1"/>
  <c r="C47" i="1" s="1"/>
  <c r="D46" i="1"/>
  <c r="D47" i="1" s="1"/>
  <c r="C24" i="1"/>
  <c r="C48" i="1" s="1"/>
  <c r="C35" i="3" l="1"/>
  <c r="C36" i="3"/>
  <c r="C49" i="1"/>
  <c r="D48" i="1"/>
  <c r="D49" i="1"/>
  <c r="B35" i="3"/>
  <c r="B36" i="3"/>
</calcChain>
</file>

<file path=xl/sharedStrings.xml><?xml version="1.0" encoding="utf-8"?>
<sst xmlns="http://schemas.openxmlformats.org/spreadsheetml/2006/main" count="136" uniqueCount="106">
  <si>
    <t>В тысячах тенге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</si>
  <si>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</si>
  <si>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</si>
  <si>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</si>
  <si>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</si>
  <si>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</si>
  <si>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</si>
  <si>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</si>
  <si>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</si>
  <si>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</si>
  <si>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</si>
  <si>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</si>
  <si>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</si>
  <si>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</si>
  <si>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</si>
  <si>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</si>
  <si>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</si>
  <si>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</si>
  <si>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</si>
  <si>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</si>
  <si>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</si>
  <si>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</si>
  <si>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</si>
  <si>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</si>
  <si>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</si>
  <si>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</si>
  <si>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</si>
  <si>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</si>
  <si>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</si>
  <si>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</si>
  <si>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</si>
  <si>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</si>
  <si>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</si>
  <si>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ОТЧЁТ О ФИНАНСОВОМ ПОЛОЖЕНИИ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</si>
  <si>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</si>
  <si>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</si>
  <si>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</si>
  <si>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</si>
  <si>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</si>
  <si>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</si>
  <si>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</si>
  <si>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</si>
  <si>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</si>
  <si>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</si>
  <si>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</si>
  <si>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</si>
  <si>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</si>
  <si>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</si>
  <si>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</si>
  <si>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</si>
  <si>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</si>
  <si>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</si>
  <si>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</si>
  <si>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</si>
  <si>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</si>
  <si>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</si>
  <si>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</si>
  <si>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</si>
  <si>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</si>
  <si>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</si>
  <si>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</si>
  <si>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</si>
  <si>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</si>
  <si>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</si>
  <si>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</si>
  <si>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</si>
  <si>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</si>
  <si>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</si>
  <si>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</si>
  <si>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</si>
  <si>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</si>
  <si>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>Признание займа, полученного по ставке ниже рыночной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</si>
  <si>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</si>
  <si>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</si>
  <si>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</si>
  <si>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ОТЧЁТ О СОВОКУПНОМ ДОХОДЕ (УБЫТКЕ)</t>
  </si>
  <si>
    <t>Прим.</t>
  </si>
  <si>
    <t>АО "ULMUS BESSHOKY" (УЛМУС БЕСШОКЫ)</t>
  </si>
  <si>
    <t>Дебиторская задолженность работников долгосрочная часть</t>
  </si>
  <si>
    <t>За 3 месяца, закончившихся 31 марта 2023 года</t>
  </si>
  <si>
    <t>На 1 января 2023 года</t>
  </si>
  <si>
    <t>Итого совокупный убыток на 31 марта 2023 года</t>
  </si>
  <si>
    <t>На 31 марта 2023 года</t>
  </si>
  <si>
    <t>Прочие доходы</t>
  </si>
  <si>
    <t>Прибыль/Убыток на акцию, базовый и разводненный, тенге</t>
  </si>
  <si>
    <t xml:space="preserve">На 31 марта 2024 года </t>
  </si>
  <si>
    <t>31 декабря 2023 г.</t>
  </si>
  <si>
    <t>31 марта 2024 г.</t>
  </si>
  <si>
    <t>Прочие долгосрочные активы</t>
  </si>
  <si>
    <t>Эмиссионный доход</t>
  </si>
  <si>
    <t>Прочий капитал</t>
  </si>
  <si>
    <t>Хван Д.В.</t>
  </si>
  <si>
    <t>Подрезова Н.А.</t>
  </si>
  <si>
    <t>Долгосрочные оценочные обязательства</t>
  </si>
  <si>
    <t>За 3 месяца, закончившихся 31 марта 2024 года и 2023 года</t>
  </si>
  <si>
    <t>За 3 месяца, закончившихся 31 марта 2024 года</t>
  </si>
  <si>
    <t>Приобретение других долгосрочных активов</t>
  </si>
  <si>
    <t>Вознаграждение по вкладу</t>
  </si>
  <si>
    <t xml:space="preserve"> Чистый убыток на 31 марта 2023 года</t>
  </si>
  <si>
    <t>На 1 января 2024 года</t>
  </si>
  <si>
    <t xml:space="preserve"> Чистая прибыль/ убыток на 31 марта 2024 года</t>
  </si>
  <si>
    <t>Итого совокупный убыток на 31 марта 2024 года</t>
  </si>
  <si>
    <t>На 31 марта 2024 года</t>
  </si>
  <si>
    <t>Эмиссия акций</t>
  </si>
  <si>
    <t>Приобретение 100% доли в компании ЧК "Besshoky"</t>
  </si>
  <si>
    <t>Инвестиции, учитываемые по первоначальной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</si>
</sst>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_р_.;[Black]\(#,###\)"/>
    <numFmt numFmtId="166" formatCode="#,##0.00_р_.;\(#,###\)"/>
    <numFmt numFmtId="167" formatCode="#,##0_р_.;\(#,###\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6" fontId="3" fillId="0" borderId="0" xfId="0" applyNumberFormat="1" applyFont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65" fontId="0" fillId="0" borderId="0" xfId="0" applyNumberForma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0" fontId="19" fillId="0" borderId="0" xfId="0" applyFont="1"/>
    <xf numFmtId="166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 wrapText="1"/>
    </xf>
    <xf numFmtId="166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7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167" fontId="17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67" fontId="17" fillId="0" borderId="6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167" fontId="17" fillId="0" borderId="3" xfId="0" applyNumberFormat="1" applyFont="1" applyBorder="1" applyAlignment="1">
      <alignment horizontal="right" vertical="center"/>
    </xf>
    <xf numFmtId="167" fontId="21" fillId="0" borderId="1" xfId="0" applyNumberFormat="1" applyFont="1" applyBorder="1" applyAlignment="1">
      <alignment horizontal="right" vertical="center"/>
    </xf>
    <xf numFmtId="165" fontId="20" fillId="0" borderId="0" xfId="0" applyNumberFormat="1" applyFont="1" applyAlignment="1">
      <alignment vertical="center" wrapText="1"/>
    </xf>
    <xf numFmtId="165" fontId="17" fillId="0" borderId="1" xfId="0" applyNumberFormat="1" applyFont="1" applyBorder="1" applyAlignment="1">
      <alignment horizontal="right" vertical="center"/>
    </xf>
    <xf numFmtId="165" fontId="17" fillId="0" borderId="0" xfId="0" applyNumberFormat="1" applyFont="1" applyAlignment="1">
      <alignment horizontal="right" vertical="center" wrapText="1"/>
    </xf>
    <xf numFmtId="165" fontId="17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164" fontId="19" fillId="0" borderId="0" xfId="1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3" workbookViewId="0">
      <selection activeCell="A14" sqref="A14"/>
    </sheetView>
  </sheetViews>
  <sheetFormatPr defaultRowHeight="14.5" x14ac:dyDescent="0.35"/>
  <cols>
    <col min="1" max="1" width="46.26953125" customWidth="1"/>
    <col min="2" max="2" width="11.26953125" style="56" customWidth="1"/>
    <col min="3" max="3" width="26.453125" customWidth="1"/>
    <col min="4" max="4" width="28.81640625" customWidth="1"/>
    <col min="6" max="6" width="14.7265625" style="94" bestFit="1" customWidth="1"/>
  </cols>
  <sheetData>
    <row r="1" spans="1:6" ht="15.5" x14ac:dyDescent="0.35">
      <c r="A1" s="54" t="s">
        <v>77</v>
      </c>
    </row>
    <row r="2" spans="1:6" ht="15.5" x14ac:dyDescent="0.35">
      <c r="A2" s="54"/>
    </row>
    <row r="3" spans="1:6" ht="15.5" x14ac:dyDescent="0.35">
      <c r="A3" s="20" t="s">
        <v>33</v>
      </c>
      <c r="B3" s="57"/>
    </row>
    <row r="4" spans="1:6" x14ac:dyDescent="0.35">
      <c r="A4" s="21" t="s">
        <v>85</v>
      </c>
      <c r="B4" s="58"/>
    </row>
    <row r="6" spans="1:6" ht="15" thickBot="1" x14ac:dyDescent="0.4">
      <c r="A6" s="1" t="s">
        <v>0</v>
      </c>
      <c r="B6" s="79" t="s">
        <v>76</v>
      </c>
      <c r="C6" s="2" t="s">
        <v>87</v>
      </c>
      <c r="D6" s="2" t="s">
        <v>86</v>
      </c>
    </row>
    <row r="7" spans="1:6" x14ac:dyDescent="0.35">
      <c r="A7" s="3" t="s">
        <v>1</v>
      </c>
      <c r="B7" s="60"/>
      <c r="C7" s="4"/>
      <c r="D7" s="4"/>
    </row>
    <row r="8" spans="1:6" x14ac:dyDescent="0.35">
      <c r="A8" s="3" t="s">
        <v>2</v>
      </c>
      <c r="B8" s="60"/>
      <c r="C8" s="4"/>
      <c r="D8" s="4"/>
    </row>
    <row r="9" spans="1:6" s="70" customFormat="1" x14ac:dyDescent="0.35">
      <c r="A9" s="74" t="s">
        <v>3</v>
      </c>
      <c r="B9" s="75">
        <v>5</v>
      </c>
      <c r="C9" s="72">
        <v>3900452</v>
      </c>
      <c r="D9" s="72">
        <v>3123057</v>
      </c>
      <c r="F9" s="95"/>
    </row>
    <row r="10" spans="1:6" x14ac:dyDescent="0.35">
      <c r="A10" s="5" t="s">
        <v>4</v>
      </c>
      <c r="B10" s="61"/>
      <c r="C10" s="72">
        <v>81916</v>
      </c>
      <c r="D10" s="72">
        <v>81497</v>
      </c>
    </row>
    <row r="11" spans="1:6" x14ac:dyDescent="0.35">
      <c r="A11" s="5" t="s">
        <v>5</v>
      </c>
      <c r="B11" s="61"/>
      <c r="C11" s="7"/>
      <c r="D11" s="7"/>
    </row>
    <row r="12" spans="1:6" x14ac:dyDescent="0.35">
      <c r="A12" s="5" t="s">
        <v>6</v>
      </c>
      <c r="B12" s="61"/>
      <c r="C12" s="7"/>
      <c r="D12" s="7"/>
    </row>
    <row r="13" spans="1:6" x14ac:dyDescent="0.35">
      <c r="A13" s="5" t="s">
        <v>105</v>
      </c>
      <c r="B13" s="61"/>
      <c r="C13" s="72">
        <v>4213808</v>
      </c>
      <c r="D13" s="7"/>
    </row>
    <row r="14" spans="1:6" s="70" customFormat="1" x14ac:dyDescent="0.35">
      <c r="A14" s="74" t="s">
        <v>8</v>
      </c>
      <c r="B14" s="75">
        <v>6</v>
      </c>
      <c r="C14" s="72">
        <v>31608</v>
      </c>
      <c r="D14" s="72">
        <v>31608</v>
      </c>
      <c r="F14" s="95"/>
    </row>
    <row r="15" spans="1:6" x14ac:dyDescent="0.35">
      <c r="A15" s="5" t="s">
        <v>9</v>
      </c>
      <c r="B15" s="61"/>
      <c r="C15" s="6"/>
      <c r="D15" s="6"/>
    </row>
    <row r="16" spans="1:6" ht="23" x14ac:dyDescent="0.35">
      <c r="A16" s="5" t="s">
        <v>78</v>
      </c>
      <c r="B16" s="61"/>
      <c r="C16" s="6"/>
      <c r="D16" s="6"/>
    </row>
    <row r="17" spans="1:6" ht="15" thickBot="1" x14ac:dyDescent="0.4">
      <c r="A17" s="8" t="s">
        <v>88</v>
      </c>
      <c r="B17" s="62"/>
      <c r="C17" s="9">
        <v>371494</v>
      </c>
      <c r="D17" s="9">
        <v>290847</v>
      </c>
    </row>
    <row r="18" spans="1:6" ht="15" thickBot="1" x14ac:dyDescent="0.4">
      <c r="A18" s="10"/>
      <c r="B18" s="59"/>
      <c r="C18" s="11">
        <f>SUM(C9:C17)</f>
        <v>8599278</v>
      </c>
      <c r="D18" s="11">
        <f>SUM(D9:D17)</f>
        <v>3527009</v>
      </c>
    </row>
    <row r="19" spans="1:6" x14ac:dyDescent="0.35">
      <c r="A19" s="3" t="s">
        <v>10</v>
      </c>
      <c r="B19" s="60"/>
      <c r="C19" s="4"/>
      <c r="D19" s="4"/>
    </row>
    <row r="20" spans="1:6" x14ac:dyDescent="0.35">
      <c r="A20" s="5" t="s">
        <v>11</v>
      </c>
      <c r="B20" s="61"/>
      <c r="C20" s="6">
        <v>2478</v>
      </c>
      <c r="D20" s="6">
        <v>2782</v>
      </c>
    </row>
    <row r="21" spans="1:6" x14ac:dyDescent="0.35">
      <c r="A21" s="5" t="s">
        <v>12</v>
      </c>
      <c r="B21" s="61"/>
      <c r="C21" s="6">
        <f>69588+4727</f>
        <v>74315</v>
      </c>
      <c r="D21" s="6">
        <v>972661</v>
      </c>
    </row>
    <row r="22" spans="1:6" s="70" customFormat="1" ht="15" thickBot="1" x14ac:dyDescent="0.4">
      <c r="A22" s="76" t="s">
        <v>13</v>
      </c>
      <c r="B22" s="77">
        <v>6</v>
      </c>
      <c r="C22" s="78">
        <v>749445</v>
      </c>
      <c r="D22" s="78">
        <v>60160</v>
      </c>
      <c r="F22" s="95"/>
    </row>
    <row r="23" spans="1:6" ht="15" thickBot="1" x14ac:dyDescent="0.4">
      <c r="A23" s="10"/>
      <c r="B23" s="59"/>
      <c r="C23" s="11">
        <f>SUM(C20:C22)</f>
        <v>826238</v>
      </c>
      <c r="D23" s="11">
        <f>SUM(D20:D22)</f>
        <v>1035603</v>
      </c>
    </row>
    <row r="24" spans="1:6" ht="15" thickBot="1" x14ac:dyDescent="0.4">
      <c r="A24" s="12" t="s">
        <v>14</v>
      </c>
      <c r="B24" s="63"/>
      <c r="C24" s="13">
        <f>C18+C23</f>
        <v>9425516</v>
      </c>
      <c r="D24" s="13">
        <f>D18+D23</f>
        <v>4562612</v>
      </c>
    </row>
    <row r="25" spans="1:6" ht="15" thickTop="1" x14ac:dyDescent="0.35">
      <c r="A25" s="3" t="s">
        <v>15</v>
      </c>
      <c r="B25" s="60"/>
      <c r="C25" s="4"/>
      <c r="D25" s="4"/>
    </row>
    <row r="26" spans="1:6" x14ac:dyDescent="0.35">
      <c r="A26" s="3" t="s">
        <v>16</v>
      </c>
      <c r="B26" s="60"/>
      <c r="C26" s="4"/>
      <c r="D26" s="4"/>
    </row>
    <row r="27" spans="1:6" x14ac:dyDescent="0.35">
      <c r="A27" s="3" t="s">
        <v>17</v>
      </c>
      <c r="B27" s="60"/>
      <c r="C27" s="4"/>
      <c r="D27" s="4"/>
    </row>
    <row r="28" spans="1:6" s="70" customFormat="1" x14ac:dyDescent="0.35">
      <c r="A28" s="74" t="s">
        <v>18</v>
      </c>
      <c r="B28" s="75">
        <v>7</v>
      </c>
      <c r="C28" s="72">
        <v>176569</v>
      </c>
      <c r="D28" s="72">
        <v>123120</v>
      </c>
      <c r="F28" s="95"/>
    </row>
    <row r="29" spans="1:6" s="70" customFormat="1" x14ac:dyDescent="0.35">
      <c r="A29" s="74" t="s">
        <v>89</v>
      </c>
      <c r="B29" s="75">
        <v>7</v>
      </c>
      <c r="C29" s="72">
        <v>5509138</v>
      </c>
      <c r="D29" s="72"/>
      <c r="F29" s="95"/>
    </row>
    <row r="30" spans="1:6" x14ac:dyDescent="0.35">
      <c r="A30" s="5" t="s">
        <v>20</v>
      </c>
      <c r="B30" s="61"/>
      <c r="C30" s="34">
        <v>-990347</v>
      </c>
      <c r="D30" s="34">
        <v>-975931</v>
      </c>
    </row>
    <row r="31" spans="1:6" ht="15" thickBot="1" x14ac:dyDescent="0.4">
      <c r="A31" s="5" t="s">
        <v>90</v>
      </c>
      <c r="B31" s="61"/>
      <c r="C31" s="34">
        <v>1256683</v>
      </c>
      <c r="D31" s="34">
        <v>1256683</v>
      </c>
    </row>
    <row r="32" spans="1:6" ht="15" thickBot="1" x14ac:dyDescent="0.4">
      <c r="A32" s="14" t="s">
        <v>21</v>
      </c>
      <c r="B32" s="64"/>
      <c r="C32" s="53">
        <f>SUM(C28:C31)</f>
        <v>5952043</v>
      </c>
      <c r="D32" s="53">
        <f>SUM(D28:D31)</f>
        <v>403872</v>
      </c>
    </row>
    <row r="33" spans="1:7" x14ac:dyDescent="0.35">
      <c r="A33" s="3" t="s">
        <v>15</v>
      </c>
      <c r="B33" s="60"/>
      <c r="C33" s="4"/>
      <c r="D33" s="4"/>
    </row>
    <row r="34" spans="1:7" x14ac:dyDescent="0.35">
      <c r="A34" s="3" t="s">
        <v>22</v>
      </c>
      <c r="B34" s="60"/>
      <c r="C34" s="4"/>
      <c r="D34" s="4"/>
    </row>
    <row r="35" spans="1:7" x14ac:dyDescent="0.35">
      <c r="A35" s="5" t="s">
        <v>23</v>
      </c>
      <c r="B35" s="75">
        <v>8</v>
      </c>
      <c r="C35" s="6">
        <v>1807425</v>
      </c>
      <c r="D35" s="6">
        <v>1262425</v>
      </c>
      <c r="G35" s="6"/>
    </row>
    <row r="36" spans="1:7" x14ac:dyDescent="0.35">
      <c r="A36" s="5" t="s">
        <v>93</v>
      </c>
      <c r="B36" s="61"/>
      <c r="C36" s="6">
        <v>170681</v>
      </c>
      <c r="D36" s="6">
        <v>170682</v>
      </c>
    </row>
    <row r="37" spans="1:7" ht="15" thickBot="1" x14ac:dyDescent="0.4">
      <c r="A37" s="8" t="s">
        <v>24</v>
      </c>
      <c r="B37" s="62"/>
      <c r="C37" s="9"/>
      <c r="D37" s="9"/>
    </row>
    <row r="38" spans="1:7" ht="15" thickBot="1" x14ac:dyDescent="0.4">
      <c r="A38" s="8"/>
      <c r="B38" s="62"/>
      <c r="C38" s="11">
        <f>SUM(C35:C37)</f>
        <v>1978106</v>
      </c>
      <c r="D38" s="11">
        <f>SUM(D35:D37)</f>
        <v>1433107</v>
      </c>
    </row>
    <row r="39" spans="1:7" x14ac:dyDescent="0.35">
      <c r="A39" s="4"/>
      <c r="B39" s="65"/>
      <c r="C39" s="4"/>
      <c r="D39" s="4"/>
    </row>
    <row r="40" spans="1:7" x14ac:dyDescent="0.35">
      <c r="A40" s="3" t="s">
        <v>25</v>
      </c>
      <c r="B40" s="60"/>
      <c r="C40" s="4"/>
      <c r="D40" s="4"/>
    </row>
    <row r="41" spans="1:7" s="70" customFormat="1" x14ac:dyDescent="0.35">
      <c r="A41" s="74" t="s">
        <v>26</v>
      </c>
      <c r="B41" s="75">
        <v>9</v>
      </c>
      <c r="C41" s="72">
        <v>37361</v>
      </c>
      <c r="D41" s="72">
        <v>325486</v>
      </c>
      <c r="F41" s="95"/>
    </row>
    <row r="42" spans="1:7" s="70" customFormat="1" x14ac:dyDescent="0.35">
      <c r="A42" s="74" t="s">
        <v>23</v>
      </c>
      <c r="B42" s="75">
        <v>8</v>
      </c>
      <c r="C42" s="72">
        <v>1425429</v>
      </c>
      <c r="D42" s="72">
        <v>2394621</v>
      </c>
      <c r="F42" s="95"/>
      <c r="G42" s="72"/>
    </row>
    <row r="43" spans="1:7" x14ac:dyDescent="0.35">
      <c r="A43" s="5" t="s">
        <v>27</v>
      </c>
      <c r="B43" s="61"/>
      <c r="C43" s="7"/>
      <c r="D43" s="7"/>
    </row>
    <row r="44" spans="1:7" ht="15" thickBot="1" x14ac:dyDescent="0.4">
      <c r="A44" s="5" t="s">
        <v>28</v>
      </c>
      <c r="B44" s="61"/>
      <c r="C44" s="6">
        <f>27850+4727</f>
        <v>32577</v>
      </c>
      <c r="D44" s="6">
        <v>5526</v>
      </c>
    </row>
    <row r="45" spans="1:7" ht="15" thickBot="1" x14ac:dyDescent="0.4">
      <c r="A45" s="67"/>
      <c r="B45" s="64"/>
      <c r="C45" s="15">
        <f>SUM(C41:C44)</f>
        <v>1495367</v>
      </c>
      <c r="D45" s="15">
        <f>SUM(D41:D44)</f>
        <v>2725633</v>
      </c>
    </row>
    <row r="46" spans="1:7" ht="15" thickBot="1" x14ac:dyDescent="0.4">
      <c r="A46" s="10" t="s">
        <v>29</v>
      </c>
      <c r="B46" s="59"/>
      <c r="C46" s="11">
        <f>C38+C45</f>
        <v>3473473</v>
      </c>
      <c r="D46" s="11">
        <f>D38+D45</f>
        <v>4158740</v>
      </c>
    </row>
    <row r="47" spans="1:7" ht="15" thickBot="1" x14ac:dyDescent="0.4">
      <c r="A47" s="35" t="s">
        <v>30</v>
      </c>
      <c r="B47" s="64"/>
      <c r="C47" s="15">
        <f>C32+C46</f>
        <v>9425516</v>
      </c>
      <c r="D47" s="15">
        <f>D32+D46</f>
        <v>4562612</v>
      </c>
    </row>
    <row r="48" spans="1:7" ht="15" thickBot="1" x14ac:dyDescent="0.4">
      <c r="A48" s="32" t="s">
        <v>72</v>
      </c>
      <c r="B48" s="79">
        <v>7</v>
      </c>
      <c r="C48" s="53">
        <f>(C24-C11-C38-C45)/176569*1000</f>
        <v>33709.445032820026</v>
      </c>
      <c r="D48" s="53">
        <f>(D24-D11-D38-D45)/123120*1000</f>
        <v>3280.3118908382066</v>
      </c>
    </row>
    <row r="49" spans="1:4" hidden="1" x14ac:dyDescent="0.35">
      <c r="A49" s="16"/>
      <c r="B49" s="66"/>
      <c r="C49" s="80">
        <f>C24-C47</f>
        <v>0</v>
      </c>
      <c r="D49" s="80">
        <f>D24-D47</f>
        <v>0</v>
      </c>
    </row>
    <row r="50" spans="1:4" x14ac:dyDescent="0.35">
      <c r="A50" s="16"/>
      <c r="B50" s="66"/>
      <c r="C50" s="80"/>
      <c r="D50" s="80"/>
    </row>
    <row r="51" spans="1:4" x14ac:dyDescent="0.35">
      <c r="A51" s="16"/>
      <c r="B51" s="66"/>
    </row>
    <row r="52" spans="1:4" x14ac:dyDescent="0.35">
      <c r="A52" s="17" t="s">
        <v>31</v>
      </c>
      <c r="B52" s="61"/>
      <c r="C52" s="19"/>
      <c r="D52" s="19"/>
    </row>
    <row r="53" spans="1:4" x14ac:dyDescent="0.35">
      <c r="A53" s="17"/>
      <c r="B53" s="61"/>
      <c r="C53" s="99" t="s">
        <v>91</v>
      </c>
      <c r="D53" s="99"/>
    </row>
    <row r="54" spans="1:4" x14ac:dyDescent="0.35">
      <c r="A54" s="17"/>
      <c r="B54" s="61"/>
    </row>
    <row r="55" spans="1:4" x14ac:dyDescent="0.35">
      <c r="A55" s="17" t="s">
        <v>32</v>
      </c>
      <c r="B55" s="61"/>
      <c r="C55" s="19"/>
      <c r="D55" s="19"/>
    </row>
    <row r="56" spans="1:4" x14ac:dyDescent="0.35">
      <c r="A56" s="17"/>
      <c r="B56" s="61"/>
      <c r="C56" s="99" t="s">
        <v>92</v>
      </c>
      <c r="D56" s="99"/>
    </row>
  </sheetData>
  <mergeCells count="2">
    <mergeCell ref="C53:D53"/>
    <mergeCell ref="C56:D56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workbookViewId="0">
      <selection activeCell="C24" sqref="C24"/>
    </sheetView>
  </sheetViews>
  <sheetFormatPr defaultRowHeight="14.5" x14ac:dyDescent="0.35"/>
  <cols>
    <col min="1" max="1" width="43.453125" customWidth="1"/>
    <col min="2" max="2" width="13.7265625" style="56" customWidth="1"/>
    <col min="3" max="3" width="14.453125" customWidth="1"/>
    <col min="4" max="4" width="15" style="70" customWidth="1"/>
    <col min="5" max="6" width="13.54296875" customWidth="1"/>
  </cols>
  <sheetData>
    <row r="1" spans="1:4" ht="15.5" x14ac:dyDescent="0.35">
      <c r="A1" s="54" t="str">
        <f>ОФП!A1</f>
        <v>АО "ULMUS BESSHOKY" (УЛМУС БЕСШОКЫ)</v>
      </c>
    </row>
    <row r="3" spans="1:4" ht="15.5" x14ac:dyDescent="0.35">
      <c r="A3" s="101" t="s">
        <v>75</v>
      </c>
      <c r="B3" s="101"/>
    </row>
    <row r="4" spans="1:4" ht="26" x14ac:dyDescent="0.35">
      <c r="A4" s="21" t="s">
        <v>94</v>
      </c>
      <c r="B4" s="58"/>
    </row>
    <row r="6" spans="1:4" ht="46.5" thickBot="1" x14ac:dyDescent="0.4">
      <c r="A6" s="22" t="s">
        <v>36</v>
      </c>
      <c r="B6" s="79" t="s">
        <v>76</v>
      </c>
      <c r="C6" s="2" t="s">
        <v>95</v>
      </c>
      <c r="D6" s="2" t="s">
        <v>79</v>
      </c>
    </row>
    <row r="7" spans="1:4" x14ac:dyDescent="0.35">
      <c r="A7" s="23" t="s">
        <v>15</v>
      </c>
      <c r="B7" s="68"/>
      <c r="C7" s="4"/>
      <c r="D7" s="82"/>
    </row>
    <row r="8" spans="1:4" s="70" customFormat="1" x14ac:dyDescent="0.35">
      <c r="A8" s="74" t="s">
        <v>37</v>
      </c>
      <c r="B8" s="75">
        <v>10</v>
      </c>
      <c r="C8" s="71">
        <v>-51798</v>
      </c>
      <c r="D8" s="71">
        <f>-11227-22</f>
        <v>-11249</v>
      </c>
    </row>
    <row r="9" spans="1:4" x14ac:dyDescent="0.35">
      <c r="A9" s="5" t="s">
        <v>38</v>
      </c>
      <c r="B9" s="61"/>
      <c r="C9" s="72"/>
      <c r="D9" s="72">
        <v>12624</v>
      </c>
    </row>
    <row r="10" spans="1:4" x14ac:dyDescent="0.35">
      <c r="A10" s="74" t="s">
        <v>83</v>
      </c>
      <c r="B10" s="61"/>
      <c r="C10" s="72">
        <v>31017</v>
      </c>
      <c r="D10" s="72">
        <v>7</v>
      </c>
    </row>
    <row r="11" spans="1:4" ht="15" thickBot="1" x14ac:dyDescent="0.4">
      <c r="A11" s="8" t="s">
        <v>39</v>
      </c>
      <c r="B11" s="62"/>
      <c r="C11" s="89"/>
      <c r="D11" s="89">
        <v>-246</v>
      </c>
    </row>
    <row r="12" spans="1:4" x14ac:dyDescent="0.35">
      <c r="A12" s="24" t="s">
        <v>40</v>
      </c>
      <c r="B12" s="60"/>
      <c r="C12" s="36">
        <f>SUM(C8:C11)</f>
        <v>-20781</v>
      </c>
      <c r="D12" s="83">
        <f>SUM(D8:D11)</f>
        <v>1136</v>
      </c>
    </row>
    <row r="13" spans="1:4" x14ac:dyDescent="0.35">
      <c r="A13" s="4"/>
      <c r="B13" s="65"/>
      <c r="C13" s="4"/>
      <c r="D13" s="84"/>
    </row>
    <row r="14" spans="1:4" s="70" customFormat="1" x14ac:dyDescent="0.35">
      <c r="A14" s="74" t="s">
        <v>41</v>
      </c>
      <c r="B14" s="75">
        <v>11</v>
      </c>
      <c r="C14" s="72">
        <v>6365</v>
      </c>
      <c r="D14" s="72"/>
    </row>
    <row r="15" spans="1:4" s="70" customFormat="1" ht="15" thickBot="1" x14ac:dyDescent="0.4">
      <c r="A15" s="76" t="s">
        <v>42</v>
      </c>
      <c r="B15" s="77">
        <v>11</v>
      </c>
      <c r="C15" s="73"/>
      <c r="D15" s="73"/>
    </row>
    <row r="16" spans="1:4" x14ac:dyDescent="0.35">
      <c r="A16" s="3" t="s">
        <v>73</v>
      </c>
      <c r="B16" s="60"/>
      <c r="C16" s="38">
        <f>SUM(C12,C14,C15)</f>
        <v>-14416</v>
      </c>
      <c r="D16" s="85">
        <f>SUM(D12,D14,D15)</f>
        <v>1136</v>
      </c>
    </row>
    <row r="17" spans="1:4" x14ac:dyDescent="0.35">
      <c r="A17" s="4"/>
      <c r="B17" s="65"/>
      <c r="C17" s="26"/>
      <c r="D17" s="84"/>
    </row>
    <row r="18" spans="1:4" ht="15" thickBot="1" x14ac:dyDescent="0.4">
      <c r="A18" s="8" t="s">
        <v>43</v>
      </c>
      <c r="B18" s="62"/>
      <c r="C18" s="27"/>
      <c r="D18" s="86"/>
    </row>
    <row r="19" spans="1:4" x14ac:dyDescent="0.35">
      <c r="A19" s="3" t="s">
        <v>44</v>
      </c>
      <c r="B19" s="60"/>
      <c r="C19" s="38">
        <f>SUM(C16,C18)</f>
        <v>-14416</v>
      </c>
      <c r="D19" s="85">
        <f>SUM(D16,D18)</f>
        <v>1136</v>
      </c>
    </row>
    <row r="20" spans="1:4" x14ac:dyDescent="0.35">
      <c r="A20" s="3" t="s">
        <v>15</v>
      </c>
      <c r="B20" s="60"/>
      <c r="C20" s="26"/>
      <c r="D20" s="84"/>
    </row>
    <row r="21" spans="1:4" ht="15" thickBot="1" x14ac:dyDescent="0.4">
      <c r="A21" s="25" t="s">
        <v>45</v>
      </c>
      <c r="B21" s="62"/>
      <c r="C21" s="28"/>
      <c r="D21" s="87"/>
    </row>
    <row r="22" spans="1:4" ht="15" thickBot="1" x14ac:dyDescent="0.4">
      <c r="A22" s="14" t="s">
        <v>46</v>
      </c>
      <c r="B22" s="64"/>
      <c r="C22" s="37">
        <f>SUM(C19,C21)</f>
        <v>-14416</v>
      </c>
      <c r="D22" s="88">
        <f>SUM(D19,D21)</f>
        <v>1136</v>
      </c>
    </row>
    <row r="23" spans="1:4" ht="23.5" thickBot="1" x14ac:dyDescent="0.4">
      <c r="A23" s="8" t="s">
        <v>84</v>
      </c>
      <c r="B23" s="77">
        <v>7</v>
      </c>
      <c r="C23" s="89">
        <f>C22/176569*1000</f>
        <v>-81.645135895882063</v>
      </c>
      <c r="D23" s="89">
        <f>D22/123120*1000</f>
        <v>9.2267706302794021</v>
      </c>
    </row>
    <row r="24" spans="1:4" x14ac:dyDescent="0.35">
      <c r="A24" s="16"/>
      <c r="B24" s="66"/>
    </row>
    <row r="25" spans="1:4" x14ac:dyDescent="0.35">
      <c r="A25" s="16"/>
      <c r="B25" s="66"/>
    </row>
    <row r="26" spans="1:4" x14ac:dyDescent="0.35">
      <c r="A26" s="16"/>
      <c r="B26" s="66"/>
    </row>
    <row r="27" spans="1:4" x14ac:dyDescent="0.35">
      <c r="A27" s="17" t="s">
        <v>31</v>
      </c>
      <c r="B27" s="61"/>
      <c r="C27" s="100"/>
      <c r="D27" s="100"/>
    </row>
    <row r="28" spans="1:4" x14ac:dyDescent="0.35">
      <c r="A28" s="17"/>
      <c r="B28" s="61"/>
      <c r="C28" s="99" t="s">
        <v>91</v>
      </c>
      <c r="D28" s="99"/>
    </row>
    <row r="29" spans="1:4" x14ac:dyDescent="0.35">
      <c r="A29" s="17"/>
      <c r="B29" s="61"/>
    </row>
    <row r="30" spans="1:4" x14ac:dyDescent="0.35">
      <c r="A30" s="17" t="s">
        <v>32</v>
      </c>
      <c r="B30" s="61"/>
      <c r="C30" s="100"/>
      <c r="D30" s="100"/>
    </row>
    <row r="31" spans="1:4" x14ac:dyDescent="0.35">
      <c r="A31" s="17"/>
      <c r="B31" s="61"/>
      <c r="C31" s="99" t="s">
        <v>92</v>
      </c>
      <c r="D31" s="99"/>
    </row>
  </sheetData>
  <mergeCells count="5">
    <mergeCell ref="C27:D27"/>
    <mergeCell ref="C28:D28"/>
    <mergeCell ref="C30:D30"/>
    <mergeCell ref="C31:D31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opLeftCell="A19" workbookViewId="0">
      <selection activeCell="A36" sqref="A36:XFD36"/>
    </sheetView>
  </sheetViews>
  <sheetFormatPr defaultRowHeight="14.5" x14ac:dyDescent="0.35"/>
  <cols>
    <col min="1" max="1" width="37.1796875" customWidth="1"/>
    <col min="2" max="2" width="17.81640625" customWidth="1"/>
    <col min="3" max="3" width="18.81640625" style="70" customWidth="1"/>
  </cols>
  <sheetData>
    <row r="1" spans="1:3" ht="15.5" x14ac:dyDescent="0.35">
      <c r="A1" s="54" t="str">
        <f>ОФП!A1</f>
        <v>АО "ULMUS BESSHOKY" (УЛМУС БЕСШОКЫ)</v>
      </c>
    </row>
    <row r="3" spans="1:3" ht="15.5" x14ac:dyDescent="0.35">
      <c r="A3" s="101" t="s">
        <v>34</v>
      </c>
      <c r="B3" s="101"/>
    </row>
    <row r="4" spans="1:3" ht="26" x14ac:dyDescent="0.35">
      <c r="A4" s="21" t="str">
        <f>ОСД!A4</f>
        <v>За 3 месяца, закончившихся 31 марта 2024 года и 2023 года</v>
      </c>
    </row>
    <row r="6" spans="1:3" ht="35" thickBot="1" x14ac:dyDescent="0.4">
      <c r="A6" s="29" t="s">
        <v>0</v>
      </c>
      <c r="B6" s="2" t="str">
        <f>ОСД!C6</f>
        <v>За 3 месяца, закончившихся 31 марта 2024 года</v>
      </c>
      <c r="C6" s="81" t="str">
        <f>ОСД!D6</f>
        <v>За 3 месяца, закончившихся 31 марта 2023 года</v>
      </c>
    </row>
    <row r="7" spans="1:3" x14ac:dyDescent="0.35">
      <c r="A7" s="30" t="s">
        <v>15</v>
      </c>
      <c r="B7" s="4"/>
      <c r="C7" s="82"/>
    </row>
    <row r="8" spans="1:3" ht="23" x14ac:dyDescent="0.35">
      <c r="A8" s="30" t="s">
        <v>47</v>
      </c>
      <c r="B8" s="39"/>
      <c r="C8" s="39"/>
    </row>
    <row r="9" spans="1:3" x14ac:dyDescent="0.35">
      <c r="A9" s="30" t="s">
        <v>48</v>
      </c>
      <c r="B9" s="40">
        <f>-931848-166475</f>
        <v>-1098323</v>
      </c>
      <c r="C9" s="40">
        <v>-5365</v>
      </c>
    </row>
    <row r="10" spans="1:3" x14ac:dyDescent="0.35">
      <c r="A10" s="30" t="s">
        <v>49</v>
      </c>
      <c r="B10" s="40">
        <v>-49415</v>
      </c>
      <c r="C10" s="40">
        <v>-2812</v>
      </c>
    </row>
    <row r="11" spans="1:3" x14ac:dyDescent="0.35">
      <c r="A11" s="30" t="s">
        <v>50</v>
      </c>
      <c r="B11" s="40">
        <v>-33726</v>
      </c>
      <c r="C11" s="40">
        <v>-1421</v>
      </c>
    </row>
    <row r="12" spans="1:3" x14ac:dyDescent="0.35">
      <c r="A12" s="30" t="s">
        <v>51</v>
      </c>
      <c r="B12" s="40"/>
      <c r="C12" s="40"/>
    </row>
    <row r="13" spans="1:3" ht="15" thickBot="1" x14ac:dyDescent="0.4">
      <c r="A13" s="31" t="s">
        <v>52</v>
      </c>
      <c r="B13" s="41">
        <f>-1116</f>
        <v>-1116</v>
      </c>
      <c r="C13" s="41">
        <v>-1577</v>
      </c>
    </row>
    <row r="14" spans="1:3" ht="35" thickBot="1" x14ac:dyDescent="0.4">
      <c r="A14" s="32" t="s">
        <v>53</v>
      </c>
      <c r="B14" s="42">
        <f>SUM(B9:B13)</f>
        <v>-1182580</v>
      </c>
      <c r="C14" s="91">
        <f>SUM(C9:C13)</f>
        <v>-11175</v>
      </c>
    </row>
    <row r="15" spans="1:3" x14ac:dyDescent="0.35">
      <c r="A15" s="30" t="s">
        <v>15</v>
      </c>
      <c r="B15" s="39"/>
      <c r="C15" s="90"/>
    </row>
    <row r="16" spans="1:3" ht="23" x14ac:dyDescent="0.35">
      <c r="A16" s="30" t="s">
        <v>54</v>
      </c>
      <c r="B16" s="39"/>
      <c r="C16" s="39"/>
    </row>
    <row r="17" spans="1:3" x14ac:dyDescent="0.35">
      <c r="A17" s="30" t="s">
        <v>55</v>
      </c>
      <c r="B17" s="43"/>
      <c r="C17" s="43"/>
    </row>
    <row r="18" spans="1:3" x14ac:dyDescent="0.35">
      <c r="A18" s="30" t="s">
        <v>74</v>
      </c>
      <c r="B18" s="40"/>
      <c r="C18" s="40"/>
    </row>
    <row r="19" spans="1:3" ht="23" x14ac:dyDescent="0.35">
      <c r="A19" s="30" t="s">
        <v>56</v>
      </c>
      <c r="B19" s="40"/>
      <c r="C19" s="40"/>
    </row>
    <row r="20" spans="1:3" x14ac:dyDescent="0.35">
      <c r="A20" s="30" t="s">
        <v>57</v>
      </c>
      <c r="B20" s="40"/>
      <c r="C20" s="40">
        <v>-9905</v>
      </c>
    </row>
    <row r="21" spans="1:3" x14ac:dyDescent="0.35">
      <c r="A21" s="30" t="s">
        <v>96</v>
      </c>
      <c r="B21" s="40">
        <v>-3295208</v>
      </c>
      <c r="C21" s="40"/>
    </row>
    <row r="22" spans="1:3" ht="15" thickBot="1" x14ac:dyDescent="0.4">
      <c r="A22" s="31" t="s">
        <v>58</v>
      </c>
      <c r="B22" s="41"/>
      <c r="C22" s="41"/>
    </row>
    <row r="23" spans="1:3" ht="35" thickBot="1" x14ac:dyDescent="0.4">
      <c r="A23" s="32" t="s">
        <v>59</v>
      </c>
      <c r="B23" s="42">
        <f>SUM(B16:B22)</f>
        <v>-3295208</v>
      </c>
      <c r="C23" s="91">
        <f>SUM(C16:C22)</f>
        <v>-9905</v>
      </c>
    </row>
    <row r="24" spans="1:3" x14ac:dyDescent="0.35">
      <c r="A24" s="4"/>
      <c r="B24" s="39"/>
      <c r="C24" s="90"/>
    </row>
    <row r="25" spans="1:3" ht="23" x14ac:dyDescent="0.35">
      <c r="A25" s="30" t="s">
        <v>60</v>
      </c>
      <c r="B25" s="39"/>
      <c r="C25" s="39"/>
    </row>
    <row r="26" spans="1:3" x14ac:dyDescent="0.35">
      <c r="A26" s="30" t="s">
        <v>61</v>
      </c>
      <c r="B26" s="40">
        <v>545000</v>
      </c>
      <c r="C26" s="40"/>
    </row>
    <row r="27" spans="1:3" x14ac:dyDescent="0.35">
      <c r="A27" s="30" t="s">
        <v>62</v>
      </c>
      <c r="B27" s="40">
        <v>5562587</v>
      </c>
      <c r="C27" s="43"/>
    </row>
    <row r="28" spans="1:3" x14ac:dyDescent="0.35">
      <c r="A28" s="30" t="s">
        <v>97</v>
      </c>
      <c r="B28" s="40">
        <f>492+1041</f>
        <v>1533</v>
      </c>
      <c r="C28" s="43"/>
    </row>
    <row r="29" spans="1:3" ht="15" thickBot="1" x14ac:dyDescent="0.4">
      <c r="A29" s="31" t="s">
        <v>63</v>
      </c>
      <c r="B29" s="41">
        <v>-942047</v>
      </c>
      <c r="C29" s="41">
        <v>-1750</v>
      </c>
    </row>
    <row r="30" spans="1:3" ht="23.5" thickBot="1" x14ac:dyDescent="0.4">
      <c r="A30" s="32" t="s">
        <v>64</v>
      </c>
      <c r="B30" s="42">
        <f>SUM(B25:B29)</f>
        <v>5167073</v>
      </c>
      <c r="C30" s="91">
        <f>SUM(C25:C29)</f>
        <v>-1750</v>
      </c>
    </row>
    <row r="31" spans="1:3" x14ac:dyDescent="0.35">
      <c r="A31" s="33" t="s">
        <v>65</v>
      </c>
      <c r="B31" s="44">
        <f>SUM(B14,B23,B30)</f>
        <v>689285</v>
      </c>
      <c r="C31" s="92">
        <f>SUM(C14,C23,C30)</f>
        <v>-22830</v>
      </c>
    </row>
    <row r="32" spans="1:3" x14ac:dyDescent="0.35">
      <c r="A32" s="33" t="s">
        <v>66</v>
      </c>
      <c r="B32" s="44"/>
      <c r="C32" s="44">
        <v>-3885</v>
      </c>
    </row>
    <row r="33" spans="1:3" ht="15" thickBot="1" x14ac:dyDescent="0.4">
      <c r="A33" s="32" t="s">
        <v>67</v>
      </c>
      <c r="B33" s="45">
        <v>60160</v>
      </c>
      <c r="C33" s="45">
        <v>129532</v>
      </c>
    </row>
    <row r="34" spans="1:3" ht="15" thickBot="1" x14ac:dyDescent="0.4">
      <c r="A34" s="32" t="s">
        <v>68</v>
      </c>
      <c r="B34" s="45">
        <v>749445</v>
      </c>
      <c r="C34" s="93">
        <v>102817</v>
      </c>
    </row>
    <row r="35" spans="1:3" hidden="1" x14ac:dyDescent="0.35">
      <c r="A35" s="16"/>
      <c r="B35" s="55">
        <f>B33+B31+B32-B34</f>
        <v>0</v>
      </c>
      <c r="C35" s="55">
        <f>C33+C31+C32-C34</f>
        <v>0</v>
      </c>
    </row>
    <row r="36" spans="1:3" hidden="1" x14ac:dyDescent="0.35">
      <c r="A36" s="16"/>
      <c r="B36" s="55">
        <f>B33+B31-B34+B32</f>
        <v>0</v>
      </c>
      <c r="C36" s="55">
        <f>C33+C31-C34+C32</f>
        <v>0</v>
      </c>
    </row>
    <row r="37" spans="1:3" x14ac:dyDescent="0.35">
      <c r="A37" s="16"/>
    </row>
    <row r="38" spans="1:3" x14ac:dyDescent="0.35">
      <c r="A38" s="17" t="s">
        <v>31</v>
      </c>
      <c r="B38" s="100"/>
      <c r="C38" s="100"/>
    </row>
    <row r="39" spans="1:3" x14ac:dyDescent="0.35">
      <c r="A39" s="17"/>
      <c r="B39" s="99" t="s">
        <v>91</v>
      </c>
      <c r="C39" s="99"/>
    </row>
    <row r="40" spans="1:3" x14ac:dyDescent="0.35">
      <c r="A40" s="17"/>
    </row>
    <row r="41" spans="1:3" x14ac:dyDescent="0.35">
      <c r="A41" s="17" t="s">
        <v>32</v>
      </c>
      <c r="B41" s="100"/>
      <c r="C41" s="100"/>
    </row>
    <row r="42" spans="1:3" x14ac:dyDescent="0.35">
      <c r="A42" s="17"/>
      <c r="B42" s="99" t="s">
        <v>92</v>
      </c>
      <c r="C42" s="99"/>
    </row>
  </sheetData>
  <mergeCells count="5">
    <mergeCell ref="B38:C38"/>
    <mergeCell ref="B39:C39"/>
    <mergeCell ref="B41:C41"/>
    <mergeCell ref="B42:C42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opLeftCell="A8" workbookViewId="0">
      <selection activeCell="F19" sqref="F19"/>
    </sheetView>
  </sheetViews>
  <sheetFormatPr defaultRowHeight="14.5" x14ac:dyDescent="0.35"/>
  <cols>
    <col min="1" max="1" width="36.7265625" customWidth="1"/>
    <col min="2" max="3" width="19.7265625" customWidth="1"/>
    <col min="4" max="4" width="15.7265625" customWidth="1"/>
    <col min="5" max="5" width="16.7265625" customWidth="1"/>
    <col min="6" max="6" width="20.7265625" customWidth="1"/>
    <col min="7" max="7" width="11.453125" customWidth="1"/>
    <col min="8" max="8" width="9.81640625" customWidth="1"/>
  </cols>
  <sheetData>
    <row r="1" spans="1:6" ht="15.5" x14ac:dyDescent="0.35">
      <c r="A1" s="54" t="str">
        <f>ОФП!A1</f>
        <v>АО "ULMUS BESSHOKY" (УЛМУС БЕСШОКЫ)</v>
      </c>
    </row>
    <row r="3" spans="1:6" ht="15.5" x14ac:dyDescent="0.35">
      <c r="A3" s="101" t="s">
        <v>35</v>
      </c>
      <c r="B3" s="101"/>
      <c r="C3" s="54"/>
    </row>
    <row r="4" spans="1:6" ht="26" x14ac:dyDescent="0.35">
      <c r="A4" s="21" t="str">
        <f>ОСД!A4</f>
        <v>За 3 месяца, закончившихся 31 марта 2024 года и 2023 года</v>
      </c>
    </row>
    <row r="5" spans="1:6" ht="15" thickBot="1" x14ac:dyDescent="0.4">
      <c r="A5" s="46"/>
      <c r="B5" s="18"/>
      <c r="C5" s="18"/>
      <c r="D5" s="18"/>
      <c r="E5" s="18"/>
      <c r="F5" s="18"/>
    </row>
    <row r="6" spans="1:6" ht="23.5" thickBot="1" x14ac:dyDescent="0.4">
      <c r="A6" s="23" t="s">
        <v>0</v>
      </c>
      <c r="B6" s="50" t="s">
        <v>18</v>
      </c>
      <c r="C6" s="50" t="s">
        <v>89</v>
      </c>
      <c r="D6" s="50" t="s">
        <v>19</v>
      </c>
      <c r="E6" s="50" t="s">
        <v>69</v>
      </c>
      <c r="F6" s="50" t="s">
        <v>70</v>
      </c>
    </row>
    <row r="7" spans="1:6" s="70" customFormat="1" ht="15" thickBot="1" x14ac:dyDescent="0.4">
      <c r="A7" s="67" t="s">
        <v>80</v>
      </c>
      <c r="B7" s="47">
        <v>123120</v>
      </c>
      <c r="C7" s="49">
        <f t="shared" ref="C7:E9" si="0">SUM(C6)</f>
        <v>0</v>
      </c>
      <c r="D7" s="47">
        <v>626865</v>
      </c>
      <c r="E7" s="69">
        <v>-739438</v>
      </c>
      <c r="F7" s="69">
        <f>SUM(B7:E7)</f>
        <v>10547</v>
      </c>
    </row>
    <row r="8" spans="1:6" s="70" customFormat="1" ht="15" thickBot="1" x14ac:dyDescent="0.4">
      <c r="A8" s="74" t="s">
        <v>98</v>
      </c>
      <c r="B8" s="48" t="s">
        <v>7</v>
      </c>
      <c r="C8" s="48" t="s">
        <v>7</v>
      </c>
      <c r="D8" s="48" t="s">
        <v>7</v>
      </c>
      <c r="E8" s="51">
        <v>1136</v>
      </c>
      <c r="F8" s="51">
        <f t="shared" ref="F8:F10" si="1">SUM(B8:E8)</f>
        <v>1136</v>
      </c>
    </row>
    <row r="9" spans="1:6" s="70" customFormat="1" ht="23.5" thickBot="1" x14ac:dyDescent="0.4">
      <c r="A9" s="67" t="s">
        <v>81</v>
      </c>
      <c r="B9" s="49">
        <f>SUM(B8)</f>
        <v>0</v>
      </c>
      <c r="C9" s="49">
        <f t="shared" si="0"/>
        <v>0</v>
      </c>
      <c r="D9" s="49">
        <f t="shared" si="0"/>
        <v>0</v>
      </c>
      <c r="E9" s="52">
        <f t="shared" si="0"/>
        <v>1136</v>
      </c>
      <c r="F9" s="52">
        <f t="shared" si="1"/>
        <v>1136</v>
      </c>
    </row>
    <row r="10" spans="1:6" s="70" customFormat="1" ht="23.5" thickBot="1" x14ac:dyDescent="0.4">
      <c r="A10" s="74" t="s">
        <v>71</v>
      </c>
      <c r="B10" s="48">
        <v>0</v>
      </c>
      <c r="C10" s="51">
        <v>0</v>
      </c>
      <c r="D10" s="51">
        <v>0</v>
      </c>
      <c r="E10" s="51">
        <v>0</v>
      </c>
      <c r="F10" s="51">
        <f t="shared" si="1"/>
        <v>0</v>
      </c>
    </row>
    <row r="11" spans="1:6" s="70" customFormat="1" ht="15" thickBot="1" x14ac:dyDescent="0.4">
      <c r="A11" s="67" t="s">
        <v>82</v>
      </c>
      <c r="B11" s="47">
        <f>B7+B9+B10</f>
        <v>123120</v>
      </c>
      <c r="C11" s="47" t="s">
        <v>7</v>
      </c>
      <c r="D11" s="47">
        <f t="shared" ref="D11:F11" si="2">D7+D9+D10</f>
        <v>626865</v>
      </c>
      <c r="E11" s="69">
        <f t="shared" si="2"/>
        <v>-738302</v>
      </c>
      <c r="F11" s="69">
        <f t="shared" si="2"/>
        <v>11683</v>
      </c>
    </row>
    <row r="12" spans="1:6" ht="15" thickBot="1" x14ac:dyDescent="0.4">
      <c r="A12" s="14" t="s">
        <v>99</v>
      </c>
      <c r="B12" s="47">
        <v>123120</v>
      </c>
      <c r="C12" s="47">
        <v>0</v>
      </c>
      <c r="D12" s="47">
        <v>1256683</v>
      </c>
      <c r="E12" s="69">
        <v>-975931</v>
      </c>
      <c r="F12" s="69">
        <f t="shared" ref="F12:F17" si="3">SUM(B12:E12)</f>
        <v>403872</v>
      </c>
    </row>
    <row r="13" spans="1:6" ht="23.5" thickBot="1" x14ac:dyDescent="0.4">
      <c r="A13" s="74" t="s">
        <v>100</v>
      </c>
      <c r="B13" s="48" t="s">
        <v>7</v>
      </c>
      <c r="C13" s="48" t="s">
        <v>7</v>
      </c>
      <c r="D13" s="48" t="s">
        <v>7</v>
      </c>
      <c r="E13" s="51">
        <v>-14416</v>
      </c>
      <c r="F13" s="51">
        <f t="shared" si="3"/>
        <v>-14416</v>
      </c>
    </row>
    <row r="14" spans="1:6" ht="23.5" thickBot="1" x14ac:dyDescent="0.4">
      <c r="A14" s="67" t="s">
        <v>101</v>
      </c>
      <c r="B14" s="49">
        <f t="shared" ref="B14:E14" si="4">SUM(B13)</f>
        <v>0</v>
      </c>
      <c r="C14" s="49">
        <f t="shared" si="4"/>
        <v>0</v>
      </c>
      <c r="D14" s="49">
        <f t="shared" si="4"/>
        <v>0</v>
      </c>
      <c r="E14" s="52">
        <f t="shared" si="4"/>
        <v>-14416</v>
      </c>
      <c r="F14" s="52">
        <f t="shared" si="3"/>
        <v>-14416</v>
      </c>
    </row>
    <row r="15" spans="1:6" x14ac:dyDescent="0.35">
      <c r="A15" s="74" t="s">
        <v>103</v>
      </c>
      <c r="B15" s="98">
        <v>53449</v>
      </c>
      <c r="C15" s="98"/>
      <c r="D15" s="96"/>
      <c r="E15" s="97"/>
      <c r="F15" s="51">
        <f t="shared" si="3"/>
        <v>53449</v>
      </c>
    </row>
    <row r="16" spans="1:6" ht="23" x14ac:dyDescent="0.35">
      <c r="A16" s="74" t="s">
        <v>104</v>
      </c>
      <c r="B16" s="48">
        <v>0</v>
      </c>
      <c r="C16" s="98">
        <v>5509138</v>
      </c>
      <c r="D16" s="48">
        <v>0</v>
      </c>
      <c r="E16" s="51">
        <v>0</v>
      </c>
      <c r="F16" s="51">
        <f t="shared" si="3"/>
        <v>5509138</v>
      </c>
    </row>
    <row r="17" spans="1:6" ht="23.5" thickBot="1" x14ac:dyDescent="0.4">
      <c r="A17" s="74" t="s">
        <v>71</v>
      </c>
      <c r="B17" s="48">
        <v>0</v>
      </c>
      <c r="C17" s="48">
        <v>0</v>
      </c>
      <c r="D17" s="48">
        <v>0</v>
      </c>
      <c r="E17" s="51">
        <v>0</v>
      </c>
      <c r="F17" s="51">
        <f t="shared" si="3"/>
        <v>0</v>
      </c>
    </row>
    <row r="18" spans="1:6" ht="15" thickBot="1" x14ac:dyDescent="0.4">
      <c r="A18" s="67" t="s">
        <v>102</v>
      </c>
      <c r="B18" s="47">
        <f>B12+B14+B15+B17</f>
        <v>176569</v>
      </c>
      <c r="C18" s="47">
        <f>C12+C14+C15+C17+C16</f>
        <v>5509138</v>
      </c>
      <c r="D18" s="47">
        <f>D12+D14+D17</f>
        <v>1256683</v>
      </c>
      <c r="E18" s="69">
        <f>E12+E14+E17</f>
        <v>-990347</v>
      </c>
      <c r="F18" s="69">
        <f>F12+F14+F15+F17+F16</f>
        <v>5952043</v>
      </c>
    </row>
    <row r="22" spans="1:6" x14ac:dyDescent="0.35">
      <c r="A22" s="17" t="s">
        <v>31</v>
      </c>
      <c r="E22" s="19"/>
      <c r="F22" s="19"/>
    </row>
    <row r="23" spans="1:6" x14ac:dyDescent="0.35">
      <c r="A23" s="17"/>
      <c r="E23" s="99" t="s">
        <v>91</v>
      </c>
      <c r="F23" s="99"/>
    </row>
    <row r="24" spans="1:6" x14ac:dyDescent="0.35">
      <c r="A24" s="17"/>
    </row>
    <row r="25" spans="1:6" x14ac:dyDescent="0.35">
      <c r="A25" s="17" t="s">
        <v>32</v>
      </c>
      <c r="E25" s="19"/>
      <c r="F25" s="19"/>
    </row>
    <row r="26" spans="1:6" x14ac:dyDescent="0.35">
      <c r="A26" s="17"/>
      <c r="E26" s="99" t="s">
        <v>92</v>
      </c>
      <c r="F26" s="99"/>
    </row>
  </sheetData>
  <mergeCells count="3">
    <mergeCell ref="E23:F23"/>
    <mergeCell ref="E26:F26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2024-05-14T10:37:43Z</dcterms:modified>
</cp:coreProperties>
</file>