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270" activeTab="0"/>
  </bookViews>
  <sheets>
    <sheet name="ф.1" sheetId="1" r:id="rId1"/>
    <sheet name="ф.2" sheetId="2" r:id="rId2"/>
    <sheet name="ф.3" sheetId="3" r:id="rId3"/>
    <sheet name="ф.4" sheetId="4" r:id="rId4"/>
  </sheets>
  <definedNames>
    <definedName name="CashFlows" localSheetId="2">'ф.3'!$A$15</definedName>
    <definedName name="_xlnm.Print_Area" localSheetId="0">'ф.1'!$A$1:$C$73</definedName>
    <definedName name="_xlnm.Print_Area" localSheetId="1">'ф.2'!$A$1:$E$125</definedName>
  </definedNames>
  <calcPr fullCalcOnLoad="1"/>
</workbook>
</file>

<file path=xl/sharedStrings.xml><?xml version="1.0" encoding="utf-8"?>
<sst xmlns="http://schemas.openxmlformats.org/spreadsheetml/2006/main" count="272" uniqueCount="201">
  <si>
    <t>(с учетом заключительных оборотов)</t>
  </si>
  <si>
    <t>Инвестиционная собственность</t>
  </si>
  <si>
    <t>Инвестиции в субординированный долг</t>
  </si>
  <si>
    <t>*    неаудированный отчет</t>
  </si>
  <si>
    <t>Багаутдинова Н.М.</t>
  </si>
  <si>
    <t>Дата подписания: 12.07.2013г.</t>
  </si>
  <si>
    <t>12 месяцев 2012 г*.</t>
  </si>
  <si>
    <t>Чистая прибыль от операций с финансовыми активами, имеющимися в наличии для продажи</t>
  </si>
  <si>
    <t>(Убыток)/доход от инвестиции в ассоциированное предприятие</t>
  </si>
  <si>
    <t>Курсовые разницы при пересчете показателей зарубежных предприятий из других валют</t>
  </si>
  <si>
    <t>Доля относящаяся к  Банку</t>
  </si>
  <si>
    <t>Неконтролируемая доля</t>
  </si>
  <si>
    <t xml:space="preserve"> Жақсыбек Д.Ә. </t>
  </si>
  <si>
    <t>Продажа и погашение финансовых активов, имеющихся в наличии для продажи</t>
  </si>
  <si>
    <t>Возмещаемый аванс</t>
  </si>
  <si>
    <t>Приобретение доли меньшинства</t>
  </si>
  <si>
    <t>* неаудированный</t>
  </si>
  <si>
    <t xml:space="preserve">                                                                     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</si>
  <si>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</t>
    </r>
  </si>
  <si>
    <t xml:space="preserve">Накопленный 
 резерв по  переводу в 
 валюту 
представления 
 данных
</t>
  </si>
  <si>
    <t>Курсовые разницы при пересчете показателей иностранных подразделений из других валют</t>
  </si>
  <si>
    <t>TRN    031400063221</t>
  </si>
  <si>
    <t>OKPO code    199247930000</t>
  </si>
  <si>
    <t>BIC              TSESKZKA</t>
  </si>
  <si>
    <t>Correspondent account:    KZ70998AKB0000000008</t>
  </si>
  <si>
    <t xml:space="preserve">Registered office: 29 Zhenis Avenue, Astana </t>
  </si>
  <si>
    <t>CONSOLIDATED STATEMENT OF FINANCIAL POSITION AS AT 31 March 2014</t>
  </si>
  <si>
    <t>TSESNABANK JSC</t>
  </si>
  <si>
    <t>KZT'000</t>
  </si>
  <si>
    <t xml:space="preserve"> 31.03.14 *</t>
  </si>
  <si>
    <t xml:space="preserve"> 31.12.13 *</t>
  </si>
  <si>
    <t>ASSETS</t>
  </si>
  <si>
    <t>Cash and cash equivalents</t>
  </si>
  <si>
    <t>Deposits and balances with banks and other financial institutions</t>
  </si>
  <si>
    <t>Financial instruments at fair value through profit or loss</t>
  </si>
  <si>
    <t>Held by the Group</t>
  </si>
  <si>
    <t>Pledged under sale and repurchase agreements</t>
  </si>
  <si>
    <t>Available-for-sale financial assets</t>
  </si>
  <si>
    <t>Loans to customers</t>
  </si>
  <si>
    <t>Held-to-maturity investments</t>
  </si>
  <si>
    <t>Amounts receivable under reverse repurchase agreements</t>
  </si>
  <si>
    <t>Property, equipment and intangible assets</t>
  </si>
  <si>
    <t>Curren tax asset</t>
  </si>
  <si>
    <t>Deferred tax asset</t>
  </si>
  <si>
    <t>Other assets</t>
  </si>
  <si>
    <t>Total assets</t>
  </si>
  <si>
    <t>LIABILITIES</t>
  </si>
  <si>
    <t>Funds of the Government and local governments of the Republic of Kazakhstan</t>
  </si>
  <si>
    <t>Deposits and balances from banks and other financial institutions</t>
  </si>
  <si>
    <t>Current accounts and deposits from customers</t>
  </si>
  <si>
    <t>Amounts payable under repurchase agreements</t>
  </si>
  <si>
    <t>Deferred tax liability</t>
  </si>
  <si>
    <t>Current tax liability</t>
  </si>
  <si>
    <t>Other liabilities</t>
  </si>
  <si>
    <t>Total liablities</t>
  </si>
  <si>
    <t>EQUITY</t>
  </si>
  <si>
    <t>Share capital</t>
  </si>
  <si>
    <t>Additional paid-in capital</t>
  </si>
  <si>
    <t>Revaluation reserve for land and buidings</t>
  </si>
  <si>
    <t>Revaluation reserve for available-for-sale financial assets</t>
  </si>
  <si>
    <t>Reserve for general banking and insurance risks</t>
  </si>
  <si>
    <t>Dynamic reserve</t>
  </si>
  <si>
    <t>Retained earnings</t>
  </si>
  <si>
    <t>Total equity attributable to equity holders of the Group</t>
  </si>
  <si>
    <t>Non-controlling interests</t>
  </si>
  <si>
    <t>Total equity</t>
  </si>
  <si>
    <t>Total liabilities and equity</t>
  </si>
  <si>
    <t>The carrying value of one ordinary share as at 31 March 2014 is 2134 KZT.</t>
  </si>
  <si>
    <t>The carrying value of one preference share as at 31 March 2014 is 1125 KZT.</t>
  </si>
  <si>
    <t>* unaudited financial statements</t>
  </si>
  <si>
    <t>Chairman of the Management Board</t>
  </si>
  <si>
    <t>Chief Accountant</t>
  </si>
  <si>
    <t>Zhaksybek D.A.</t>
  </si>
  <si>
    <t>Bagautdinova N.M.</t>
  </si>
  <si>
    <t>OKPO code     199247930000</t>
  </si>
  <si>
    <t>BIC                 TSESKZKA</t>
  </si>
  <si>
    <t>3 months 2014 *</t>
  </si>
  <si>
    <t>3 months 2013 *</t>
  </si>
  <si>
    <t>Interest income</t>
  </si>
  <si>
    <t>Interest expense</t>
  </si>
  <si>
    <t>Net interest income</t>
  </si>
  <si>
    <t>Fee and commission income</t>
  </si>
  <si>
    <t>Fee and commission expense</t>
  </si>
  <si>
    <t>Net fee and commission income</t>
  </si>
  <si>
    <t>Gross insurance premiums written</t>
  </si>
  <si>
    <t>Written premiums ceded to reinsurers</t>
  </si>
  <si>
    <t>Net insurance premiums written</t>
  </si>
  <si>
    <t>Change in the gross provision for unearned premiums</t>
  </si>
  <si>
    <t>Net earned insurance premiums</t>
  </si>
  <si>
    <t>Insurance claims incurred</t>
  </si>
  <si>
    <t>Reinsurers' share of change in the gross provision for unearned premiums</t>
  </si>
  <si>
    <t>Reinsurers' share of insurance claims incurred</t>
  </si>
  <si>
    <t>Insurance claims incurred, net of reinsurance</t>
  </si>
  <si>
    <t>Change in gross insurance contract provisions</t>
  </si>
  <si>
    <t>Change in reinsurers' share in insurance contract provisions</t>
  </si>
  <si>
    <t>Net insurance claims incurred</t>
  </si>
  <si>
    <t>Net (loss)/gain on financial instruments at fair value through profit or loss</t>
  </si>
  <si>
    <t>Net foreign exchange gain</t>
  </si>
  <si>
    <t>Divedend income</t>
  </si>
  <si>
    <t>Other income</t>
  </si>
  <si>
    <t>Other operating income</t>
  </si>
  <si>
    <t>Impairment losses</t>
  </si>
  <si>
    <t>Personnel expenses</t>
  </si>
  <si>
    <t>Other general administrative expenses</t>
  </si>
  <si>
    <t xml:space="preserve">Other operating expenses </t>
  </si>
  <si>
    <t>Profit before income tax</t>
  </si>
  <si>
    <t>Income tax expense</t>
  </si>
  <si>
    <t>Profit for the year</t>
  </si>
  <si>
    <t>Profit attributable to:</t>
  </si>
  <si>
    <t>equity holders of the Bank</t>
  </si>
  <si>
    <t>non-controlling interests</t>
  </si>
  <si>
    <t>Profit for the period</t>
  </si>
  <si>
    <t>Other comprehensive income</t>
  </si>
  <si>
    <t>Items that are or may be reclassified subsequently to profit or loss:</t>
  </si>
  <si>
    <t>Revaluation reserve for available-for-sale assets:</t>
  </si>
  <si>
    <t>net change in fair value</t>
  </si>
  <si>
    <t>net change in fair value transferred to profit and loss</t>
  </si>
  <si>
    <t>Total items hat are or may be reclassified subsequently to profit or loss</t>
  </si>
  <si>
    <t>Other comprehensive income for the period</t>
  </si>
  <si>
    <t>Total comprehensive income for the period</t>
  </si>
  <si>
    <t>Total comprehensive income attributable to:</t>
  </si>
  <si>
    <t>Basic gain/(loss) per one ordinary share as at  31.03.2014 amounts 140 tenge.</t>
  </si>
  <si>
    <t>* unaudited financial statement</t>
  </si>
  <si>
    <t>TRN   031400063221</t>
  </si>
  <si>
    <t>BIC             TSESKZKA</t>
  </si>
  <si>
    <t>Correspondent account:   KZ70998AKB0000000008</t>
  </si>
  <si>
    <t>Registered office: 29 Zhenis Avenue, Astana</t>
  </si>
  <si>
    <t>Tsesnabank JSC</t>
  </si>
  <si>
    <t>3 months 2014г.*</t>
  </si>
  <si>
    <t>3 months 2013г.*</t>
  </si>
  <si>
    <t>CASH FLOWS FROM OPERATING ACTIVITIES</t>
  </si>
  <si>
    <t>Interest receips</t>
  </si>
  <si>
    <t>Interest payments</t>
  </si>
  <si>
    <t xml:space="preserve">Fee and commision receipts </t>
  </si>
  <si>
    <t>Fee and commission payments</t>
  </si>
  <si>
    <t>Insurance premiums received</t>
  </si>
  <si>
    <t>Insurance premiums paid to reinsurers</t>
  </si>
  <si>
    <t>Insurance claims paid</t>
  </si>
  <si>
    <t xml:space="preserve">Net receipts from financial instruments at fair value through profit or loss </t>
  </si>
  <si>
    <t>Net receipts from foreign exchange</t>
  </si>
  <si>
    <t>Dividends received</t>
  </si>
  <si>
    <t xml:space="preserve">Other income receipts </t>
  </si>
  <si>
    <t xml:space="preserve">Personnel and other general administrative expenses </t>
  </si>
  <si>
    <t>(Increase) decrease in operating assets</t>
  </si>
  <si>
    <t>Increase (decrease) in operating liabilities</t>
  </si>
  <si>
    <t>Due to the Government of the Republic of Kazakhstan</t>
  </si>
  <si>
    <t>Net cash from operating activities before income tax paid</t>
  </si>
  <si>
    <t>Income tax paid</t>
  </si>
  <si>
    <t>Cash flows from operations</t>
  </si>
  <si>
    <t>CASH FLOWS FROM INVESTING ACTIVITIES</t>
  </si>
  <si>
    <t>Purchases of available-for-sale financial assets</t>
  </si>
  <si>
    <t>Purchase of held-to-maturity investments</t>
  </si>
  <si>
    <t>Redemption of  held-to-maturity investments</t>
  </si>
  <si>
    <t>Purchases of property, equipment and intangible assets</t>
  </si>
  <si>
    <t xml:space="preserve">Use of proceeds in investing activities  </t>
  </si>
  <si>
    <t>CASH FLOWS FROM FINANCING ACTIVITIES</t>
  </si>
  <si>
    <t>Placement of subordinated debt</t>
  </si>
  <si>
    <t>Repayment of subordinated debt</t>
  </si>
  <si>
    <t>Redemption of debt securities</t>
  </si>
  <si>
    <t>Placement of debt securities issued</t>
  </si>
  <si>
    <t>Proceeds from issuance of share capital</t>
  </si>
  <si>
    <t>Repurchase of treasury shares</t>
  </si>
  <si>
    <t>Cash flows from financing activities</t>
  </si>
  <si>
    <t>Net increase in cash and cash equivalents</t>
  </si>
  <si>
    <t>Effect of changes in exchange rates on cash and cash equivalents</t>
  </si>
  <si>
    <t>Cash and cash equivalents as at the beginning of the year</t>
  </si>
  <si>
    <t>Cash and cash equivalents as at the end of the year</t>
  </si>
  <si>
    <t>* unaudit financial statement</t>
  </si>
  <si>
    <t xml:space="preserve">Executed by Zaichenko N.V. </t>
  </si>
  <si>
    <t>Phone: 8(7172) 770-793</t>
  </si>
  <si>
    <t xml:space="preserve">CONSOLIDATED STATEMENT OF CHANGES IN EQUITY AS AT 31.03.2014  </t>
  </si>
  <si>
    <t>Balance as at 1 January 2013 *</t>
  </si>
  <si>
    <t xml:space="preserve">Total comprehensive income </t>
  </si>
  <si>
    <t>Net change in fair value of available-for-sale financial assets</t>
  </si>
  <si>
    <t>Net change in fair value transferred to profit and loss</t>
  </si>
  <si>
    <t>Total items that are or may be reclassified subsequently to profit or loss</t>
  </si>
  <si>
    <t xml:space="preserve">Total other comprehensive income </t>
  </si>
  <si>
    <t>Transactions with owners, recorded directly in equity</t>
  </si>
  <si>
    <t>Shares issued</t>
  </si>
  <si>
    <t>Dividends on shares</t>
  </si>
  <si>
    <t>Total transactions with owners</t>
  </si>
  <si>
    <t>Amortisation of revaluation reserve for land and buildings</t>
  </si>
  <si>
    <t xml:space="preserve">Transfer to mandatory reserve </t>
  </si>
  <si>
    <t>Balance as at 31 March 2013*</t>
  </si>
  <si>
    <t xml:space="preserve">Items that are or may be reclassified subsequently to profit or loss: </t>
  </si>
  <si>
    <t>Total other comprehensive income</t>
  </si>
  <si>
    <t>Balance as at 31 March 2014*</t>
  </si>
  <si>
    <t>Executed by Zaichenko N.V.</t>
  </si>
  <si>
    <t>Revaluation reserve for land and buildings</t>
  </si>
  <si>
    <t xml:space="preserve">Retained earnings </t>
  </si>
  <si>
    <t>Total</t>
  </si>
  <si>
    <t>AND OTHER COMPREHENSIVE INCOME FOR 3 MONTHS ENDED 31.03.2014</t>
  </si>
  <si>
    <t xml:space="preserve">CONSOLIDATED STATEMENT OF PROFIT AND LOSS </t>
  </si>
  <si>
    <t xml:space="preserve">Consolidated Statement of Cash Flows </t>
  </si>
  <si>
    <t xml:space="preserve">for 3 months ended 31.03.2014 (direct method) </t>
  </si>
  <si>
    <t>Treasury shares aquired</t>
  </si>
  <si>
    <t>Balance as at 1 January 2014 *</t>
  </si>
  <si>
    <t xml:space="preserve"> - Held by the Group</t>
  </si>
  <si>
    <t xml:space="preserve"> - Pledged under sale and repurchase agreements</t>
  </si>
  <si>
    <t>Debt securities issued</t>
  </si>
  <si>
    <t>Subordinated debt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</si>
</sst>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#,###"/>
    <numFmt numFmtId="167" formatCode="_(* #,##0_);_(* \(#,##0\);_(* &quot;-&quot;??_);_(@_)"/>
    <numFmt numFmtId="168" formatCode="0.0000"/>
    <numFmt numFmtId="169" formatCode="_(* #,##0_);_(* \(#,##0\);_(* &quot;-&quot;_);_(@_)"/>
  </numFmts>
  <fonts count="7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Wingdings 2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color indexed="48"/>
      <name val="Times New Roman"/>
      <family val="1"/>
    </font>
    <font>
      <sz val="13"/>
      <color indexed="4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3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52" applyFont="1" applyFill="1" applyAlignment="1">
      <alignment horizontal="right"/>
      <protection/>
    </xf>
    <xf numFmtId="0" fontId="3" fillId="0" borderId="10" xfId="0" applyFont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166" fontId="3" fillId="0" borderId="16" xfId="0" applyNumberFormat="1" applyFont="1" applyFill="1" applyBorder="1" applyAlignment="1">
      <alignment horizontal="right" wrapText="1" indent="1"/>
    </xf>
    <xf numFmtId="166" fontId="3" fillId="0" borderId="15" xfId="0" applyNumberFormat="1" applyFont="1" applyFill="1" applyBorder="1" applyAlignment="1">
      <alignment horizontal="right" wrapText="1" indent="1"/>
    </xf>
    <xf numFmtId="49" fontId="3" fillId="33" borderId="15" xfId="0" applyNumberFormat="1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15" xfId="0" applyFont="1" applyFill="1" applyBorder="1" applyAlignment="1">
      <alignment wrapText="1"/>
    </xf>
    <xf numFmtId="0" fontId="0" fillId="33" borderId="0" xfId="0" applyFill="1" applyAlignment="1">
      <alignment/>
    </xf>
    <xf numFmtId="0" fontId="3" fillId="0" borderId="17" xfId="0" applyFont="1" applyBorder="1" applyAlignment="1">
      <alignment wrapText="1"/>
    </xf>
    <xf numFmtId="166" fontId="3" fillId="0" borderId="18" xfId="0" applyNumberFormat="1" applyFont="1" applyFill="1" applyBorder="1" applyAlignment="1">
      <alignment horizontal="right" wrapText="1" indent="1"/>
    </xf>
    <xf numFmtId="0" fontId="5" fillId="0" borderId="19" xfId="0" applyFont="1" applyBorder="1" applyAlignment="1">
      <alignment wrapText="1"/>
    </xf>
    <xf numFmtId="166" fontId="5" fillId="0" borderId="12" xfId="0" applyNumberFormat="1" applyFont="1" applyFill="1" applyBorder="1" applyAlignment="1">
      <alignment horizontal="right" wrapText="1" indent="1"/>
    </xf>
    <xf numFmtId="0" fontId="5" fillId="0" borderId="11" xfId="0" applyFont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7" fontId="3" fillId="0" borderId="15" xfId="0" applyNumberFormat="1" applyFont="1" applyFill="1" applyBorder="1" applyAlignment="1">
      <alignment horizontal="right" wrapText="1" indent="1"/>
    </xf>
    <xf numFmtId="166" fontId="3" fillId="0" borderId="20" xfId="0" applyNumberFormat="1" applyFont="1" applyFill="1" applyBorder="1" applyAlignment="1">
      <alignment horizontal="right" wrapText="1" indent="1"/>
    </xf>
    <xf numFmtId="0" fontId="5" fillId="0" borderId="12" xfId="0" applyFont="1" applyBorder="1" applyAlignment="1">
      <alignment wrapText="1"/>
    </xf>
    <xf numFmtId="0" fontId="3" fillId="0" borderId="21" xfId="0" applyFont="1" applyBorder="1" applyAlignment="1">
      <alignment wrapText="1"/>
    </xf>
    <xf numFmtId="167" fontId="3" fillId="0" borderId="21" xfId="0" applyNumberFormat="1" applyFont="1" applyFill="1" applyBorder="1" applyAlignment="1">
      <alignment horizontal="right" wrapText="1" indent="1"/>
    </xf>
    <xf numFmtId="167" fontId="5" fillId="0" borderId="12" xfId="0" applyNumberFormat="1" applyFont="1" applyFill="1" applyBorder="1" applyAlignment="1">
      <alignment horizontal="right" wrapText="1" indent="1"/>
    </xf>
    <xf numFmtId="166" fontId="3" fillId="0" borderId="0" xfId="0" applyNumberFormat="1" applyFont="1" applyFill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164" fontId="5" fillId="0" borderId="0" xfId="64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3" fillId="33" borderId="0" xfId="0" applyFont="1" applyFill="1" applyAlignment="1">
      <alignment horizontal="left"/>
    </xf>
    <xf numFmtId="167" fontId="3" fillId="33" borderId="0" xfId="0" applyNumberFormat="1" applyFont="1" applyFill="1" applyAlignment="1">
      <alignment/>
    </xf>
    <xf numFmtId="43" fontId="19" fillId="0" borderId="0" xfId="67" applyFont="1" applyFill="1" applyBorder="1" applyAlignment="1">
      <alignment horizontal="center" vertical="top"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8" fontId="3" fillId="33" borderId="0" xfId="0" applyNumberFormat="1" applyFont="1" applyFill="1" applyAlignment="1">
      <alignment/>
    </xf>
    <xf numFmtId="167" fontId="3" fillId="33" borderId="0" xfId="67" applyNumberFormat="1" applyFont="1" applyFill="1" applyBorder="1" applyAlignment="1">
      <alignment vertical="top"/>
    </xf>
    <xf numFmtId="164" fontId="3" fillId="33" borderId="0" xfId="67" applyNumberFormat="1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left"/>
    </xf>
    <xf numFmtId="167" fontId="13" fillId="33" borderId="0" xfId="67" applyNumberFormat="1" applyFont="1" applyFill="1" applyBorder="1" applyAlignment="1">
      <alignment vertical="top"/>
    </xf>
    <xf numFmtId="43" fontId="20" fillId="0" borderId="0" xfId="67" applyFont="1" applyFill="1" applyBorder="1" applyAlignment="1">
      <alignment horizontal="center" vertical="top"/>
    </xf>
    <xf numFmtId="164" fontId="13" fillId="33" borderId="0" xfId="67" applyNumberFormat="1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168" fontId="13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68" fontId="13" fillId="33" borderId="0" xfId="0" applyNumberFormat="1" applyFont="1" applyFill="1" applyAlignment="1">
      <alignment/>
    </xf>
    <xf numFmtId="0" fontId="22" fillId="33" borderId="0" xfId="0" applyFont="1" applyFill="1" applyBorder="1" applyAlignment="1">
      <alignment horizontal="center" wrapText="1"/>
    </xf>
    <xf numFmtId="167" fontId="23" fillId="33" borderId="0" xfId="67" applyNumberFormat="1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23" fillId="33" borderId="0" xfId="67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167" fontId="6" fillId="33" borderId="12" xfId="65" applyNumberFormat="1" applyFont="1" applyFill="1" applyBorder="1" applyAlignment="1">
      <alignment horizontal="center" vertical="center" wrapText="1"/>
    </xf>
    <xf numFmtId="164" fontId="6" fillId="33" borderId="12" xfId="65" applyNumberFormat="1" applyFont="1" applyFill="1" applyBorder="1" applyAlignment="1">
      <alignment horizontal="center" wrapText="1"/>
    </xf>
    <xf numFmtId="168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6" fillId="33" borderId="22" xfId="0" applyFont="1" applyFill="1" applyBorder="1" applyAlignment="1">
      <alignment horizontal="center" wrapText="1"/>
    </xf>
    <xf numFmtId="167" fontId="6" fillId="33" borderId="23" xfId="67" applyNumberFormat="1" applyFont="1" applyFill="1" applyBorder="1" applyAlignment="1">
      <alignment wrapText="1"/>
    </xf>
    <xf numFmtId="43" fontId="5" fillId="0" borderId="24" xfId="67" applyFont="1" applyFill="1" applyBorder="1" applyAlignment="1">
      <alignment horizontal="center" wrapText="1"/>
    </xf>
    <xf numFmtId="164" fontId="6" fillId="33" borderId="23" xfId="67" applyNumberFormat="1" applyFont="1" applyFill="1" applyBorder="1" applyAlignment="1">
      <alignment horizontal="center" wrapText="1"/>
    </xf>
    <xf numFmtId="0" fontId="3" fillId="33" borderId="22" xfId="0" applyFont="1" applyFill="1" applyBorder="1" applyAlignment="1">
      <alignment wrapText="1"/>
    </xf>
    <xf numFmtId="167" fontId="10" fillId="0" borderId="23" xfId="67" applyNumberFormat="1" applyFont="1" applyFill="1" applyBorder="1" applyAlignment="1">
      <alignment vertical="center" wrapText="1"/>
    </xf>
    <xf numFmtId="167" fontId="3" fillId="0" borderId="20" xfId="65" applyNumberFormat="1" applyFont="1" applyFill="1" applyBorder="1" applyAlignment="1">
      <alignment horizontal="right" vertical="center"/>
    </xf>
    <xf numFmtId="164" fontId="10" fillId="33" borderId="23" xfId="67" applyNumberFormat="1" applyFont="1" applyFill="1" applyBorder="1" applyAlignment="1">
      <alignment vertical="center" wrapText="1"/>
    </xf>
    <xf numFmtId="167" fontId="3" fillId="33" borderId="0" xfId="0" applyNumberFormat="1" applyFont="1" applyFill="1" applyAlignment="1">
      <alignment/>
    </xf>
    <xf numFmtId="0" fontId="3" fillId="33" borderId="16" xfId="0" applyFont="1" applyFill="1" applyBorder="1" applyAlignment="1">
      <alignment wrapText="1"/>
    </xf>
    <xf numFmtId="167" fontId="3" fillId="0" borderId="15" xfId="67" applyNumberFormat="1" applyFont="1" applyFill="1" applyBorder="1" applyAlignment="1">
      <alignment vertical="center"/>
    </xf>
    <xf numFmtId="167" fontId="3" fillId="0" borderId="15" xfId="65" applyNumberFormat="1" applyFont="1" applyFill="1" applyBorder="1" applyAlignment="1">
      <alignment horizontal="right" vertical="center"/>
    </xf>
    <xf numFmtId="164" fontId="3" fillId="33" borderId="15" xfId="67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wrapText="1"/>
    </xf>
    <xf numFmtId="167" fontId="3" fillId="0" borderId="20" xfId="67" applyNumberFormat="1" applyFont="1" applyFill="1" applyBorder="1" applyAlignment="1">
      <alignment vertical="center"/>
    </xf>
    <xf numFmtId="164" fontId="3" fillId="33" borderId="20" xfId="67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wrapText="1"/>
    </xf>
    <xf numFmtId="167" fontId="3" fillId="0" borderId="20" xfId="67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wrapText="1"/>
    </xf>
    <xf numFmtId="164" fontId="5" fillId="33" borderId="12" xfId="67" applyNumberFormat="1" applyFont="1" applyFill="1" applyBorder="1" applyAlignment="1">
      <alignment vertical="center" wrapText="1"/>
    </xf>
    <xf numFmtId="43" fontId="3" fillId="33" borderId="0" xfId="65" applyFont="1" applyFill="1" applyAlignment="1">
      <alignment/>
    </xf>
    <xf numFmtId="0" fontId="5" fillId="33" borderId="22" xfId="0" applyFont="1" applyFill="1" applyBorder="1" applyAlignment="1">
      <alignment wrapText="1"/>
    </xf>
    <xf numFmtId="167" fontId="3" fillId="0" borderId="23" xfId="67" applyNumberFormat="1" applyFont="1" applyFill="1" applyBorder="1" applyAlignment="1">
      <alignment horizontal="right" vertical="center"/>
    </xf>
    <xf numFmtId="164" fontId="3" fillId="33" borderId="23" xfId="67" applyNumberFormat="1" applyFont="1" applyFill="1" applyBorder="1" applyAlignment="1">
      <alignment vertical="center"/>
    </xf>
    <xf numFmtId="166" fontId="3" fillId="0" borderId="15" xfId="65" applyNumberFormat="1" applyFont="1" applyFill="1" applyBorder="1" applyAlignment="1">
      <alignment horizontal="right" vertical="center"/>
    </xf>
    <xf numFmtId="167" fontId="3" fillId="33" borderId="15" xfId="67" applyNumberFormat="1" applyFont="1" applyFill="1" applyBorder="1" applyAlignment="1">
      <alignment vertical="center"/>
    </xf>
    <xf numFmtId="167" fontId="3" fillId="0" borderId="23" xfId="65" applyNumberFormat="1" applyFont="1" applyFill="1" applyBorder="1" applyAlignment="1">
      <alignment horizontal="right" vertical="center"/>
    </xf>
    <xf numFmtId="164" fontId="3" fillId="33" borderId="23" xfId="67" applyNumberFormat="1" applyFont="1" applyFill="1" applyBorder="1" applyAlignment="1">
      <alignment horizontal="right" vertical="center"/>
    </xf>
    <xf numFmtId="167" fontId="3" fillId="0" borderId="15" xfId="67" applyNumberFormat="1" applyFont="1" applyFill="1" applyBorder="1" applyAlignment="1">
      <alignment horizontal="right" vertical="center"/>
    </xf>
    <xf numFmtId="167" fontId="5" fillId="0" borderId="12" xfId="67" applyNumberFormat="1" applyFont="1" applyFill="1" applyBorder="1" applyAlignment="1">
      <alignment vertical="center"/>
    </xf>
    <xf numFmtId="164" fontId="5" fillId="33" borderId="12" xfId="67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18" fillId="33" borderId="25" xfId="0" applyFont="1" applyFill="1" applyBorder="1" applyAlignment="1">
      <alignment horizontal="left" vertical="top" wrapText="1"/>
    </xf>
    <xf numFmtId="167" fontId="5" fillId="0" borderId="13" xfId="0" applyNumberFormat="1" applyFont="1" applyFill="1" applyBorder="1" applyAlignment="1">
      <alignment horizontal="right" wrapText="1"/>
    </xf>
    <xf numFmtId="164" fontId="5" fillId="33" borderId="13" xfId="0" applyNumberFormat="1" applyFont="1" applyFill="1" applyBorder="1" applyAlignment="1">
      <alignment horizontal="right" wrapText="1"/>
    </xf>
    <xf numFmtId="0" fontId="5" fillId="33" borderId="16" xfId="0" applyFont="1" applyFill="1" applyBorder="1" applyAlignment="1">
      <alignment wrapText="1"/>
    </xf>
    <xf numFmtId="164" fontId="5" fillId="33" borderId="15" xfId="0" applyNumberFormat="1" applyFont="1" applyFill="1" applyBorder="1" applyAlignment="1">
      <alignment horizontal="right" wrapText="1"/>
    </xf>
    <xf numFmtId="0" fontId="18" fillId="33" borderId="22" xfId="0" applyFont="1" applyFill="1" applyBorder="1" applyAlignment="1">
      <alignment horizontal="left" vertical="top" wrapText="1"/>
    </xf>
    <xf numFmtId="167" fontId="5" fillId="0" borderId="15" xfId="0" applyNumberFormat="1" applyFont="1" applyFill="1" applyBorder="1" applyAlignment="1">
      <alignment horizontal="right" wrapText="1"/>
    </xf>
    <xf numFmtId="0" fontId="18" fillId="33" borderId="18" xfId="0" applyFont="1" applyFill="1" applyBorder="1" applyAlignment="1">
      <alignment horizontal="left" vertical="top" wrapText="1"/>
    </xf>
    <xf numFmtId="167" fontId="3" fillId="0" borderId="17" xfId="0" applyNumberFormat="1" applyFont="1" applyFill="1" applyBorder="1" applyAlignment="1">
      <alignment horizontal="right" wrapText="1"/>
    </xf>
    <xf numFmtId="164" fontId="3" fillId="33" borderId="17" xfId="0" applyNumberFormat="1" applyFont="1" applyFill="1" applyBorder="1" applyAlignment="1">
      <alignment horizontal="right" wrapText="1"/>
    </xf>
    <xf numFmtId="167" fontId="5" fillId="33" borderId="12" xfId="0" applyNumberFormat="1" applyFont="1" applyFill="1" applyBorder="1" applyAlignment="1">
      <alignment wrapText="1"/>
    </xf>
    <xf numFmtId="0" fontId="5" fillId="33" borderId="26" xfId="0" applyFont="1" applyFill="1" applyBorder="1" applyAlignment="1">
      <alignment wrapText="1"/>
    </xf>
    <xf numFmtId="167" fontId="5" fillId="0" borderId="26" xfId="0" applyNumberFormat="1" applyFont="1" applyFill="1" applyBorder="1" applyAlignment="1">
      <alignment horizontal="right" wrapText="1"/>
    </xf>
    <xf numFmtId="167" fontId="5" fillId="33" borderId="27" xfId="0" applyNumberFormat="1" applyFont="1" applyFill="1" applyBorder="1" applyAlignment="1">
      <alignment wrapText="1"/>
    </xf>
    <xf numFmtId="164" fontId="5" fillId="33" borderId="27" xfId="0" applyNumberFormat="1" applyFont="1" applyFill="1" applyBorder="1" applyAlignment="1">
      <alignment wrapText="1"/>
    </xf>
    <xf numFmtId="167" fontId="3" fillId="33" borderId="28" xfId="0" applyNumberFormat="1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164" fontId="3" fillId="33" borderId="28" xfId="0" applyNumberFormat="1" applyFont="1" applyFill="1" applyBorder="1" applyAlignment="1">
      <alignment wrapText="1"/>
    </xf>
    <xf numFmtId="0" fontId="24" fillId="33" borderId="29" xfId="0" applyFont="1" applyFill="1" applyBorder="1" applyAlignment="1">
      <alignment horizontal="left" vertical="top" wrapText="1"/>
    </xf>
    <xf numFmtId="167" fontId="5" fillId="0" borderId="29" xfId="0" applyNumberFormat="1" applyFont="1" applyFill="1" applyBorder="1" applyAlignment="1">
      <alignment horizontal="right" wrapText="1"/>
    </xf>
    <xf numFmtId="164" fontId="5" fillId="33" borderId="30" xfId="0" applyNumberFormat="1" applyFont="1" applyFill="1" applyBorder="1" applyAlignment="1">
      <alignment wrapText="1"/>
    </xf>
    <xf numFmtId="0" fontId="8" fillId="33" borderId="0" xfId="0" applyFont="1" applyFill="1" applyAlignment="1">
      <alignment/>
    </xf>
    <xf numFmtId="168" fontId="8" fillId="33" borderId="0" xfId="0" applyNumberFormat="1" applyFont="1" applyFill="1" applyAlignment="1">
      <alignment/>
    </xf>
    <xf numFmtId="167" fontId="3" fillId="0" borderId="29" xfId="0" applyNumberFormat="1" applyFont="1" applyFill="1" applyBorder="1" applyAlignment="1">
      <alignment horizontal="right" wrapText="1"/>
    </xf>
    <xf numFmtId="164" fontId="3" fillId="33" borderId="31" xfId="0" applyNumberFormat="1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167" fontId="3" fillId="0" borderId="13" xfId="0" applyNumberFormat="1" applyFont="1" applyFill="1" applyBorder="1" applyAlignment="1">
      <alignment horizontal="right" wrapText="1"/>
    </xf>
    <xf numFmtId="164" fontId="3" fillId="33" borderId="32" xfId="0" applyNumberFormat="1" applyFont="1" applyFill="1" applyBorder="1" applyAlignment="1">
      <alignment horizontal="center" wrapText="1"/>
    </xf>
    <xf numFmtId="0" fontId="25" fillId="33" borderId="23" xfId="0" applyFont="1" applyFill="1" applyBorder="1" applyAlignment="1">
      <alignment wrapText="1"/>
    </xf>
    <xf numFmtId="167" fontId="3" fillId="0" borderId="23" xfId="0" applyNumberFormat="1" applyFont="1" applyFill="1" applyBorder="1" applyAlignment="1">
      <alignment horizontal="right" wrapText="1"/>
    </xf>
    <xf numFmtId="164" fontId="3" fillId="33" borderId="24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164" fontId="3" fillId="33" borderId="28" xfId="67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wrapText="1"/>
    </xf>
    <xf numFmtId="167" fontId="3" fillId="0" borderId="15" xfId="0" applyNumberFormat="1" applyFont="1" applyFill="1" applyBorder="1" applyAlignment="1">
      <alignment horizontal="right" wrapText="1"/>
    </xf>
    <xf numFmtId="164" fontId="3" fillId="33" borderId="28" xfId="0" applyNumberFormat="1" applyFont="1" applyFill="1" applyBorder="1" applyAlignment="1">
      <alignment horizontal="center" wrapText="1"/>
    </xf>
    <xf numFmtId="164" fontId="10" fillId="33" borderId="24" xfId="67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wrapText="1"/>
    </xf>
    <xf numFmtId="0" fontId="25" fillId="33" borderId="15" xfId="0" applyFont="1" applyFill="1" applyBorder="1" applyAlignment="1">
      <alignment horizontal="left" wrapText="1"/>
    </xf>
    <xf numFmtId="167" fontId="10" fillId="0" borderId="20" xfId="65" applyNumberFormat="1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wrapText="1"/>
    </xf>
    <xf numFmtId="167" fontId="6" fillId="33" borderId="31" xfId="67" applyNumberFormat="1" applyFont="1" applyFill="1" applyBorder="1" applyAlignment="1">
      <alignment vertical="center" wrapText="1"/>
    </xf>
    <xf numFmtId="43" fontId="26" fillId="33" borderId="0" xfId="65" applyFont="1" applyFill="1" applyAlignment="1">
      <alignment/>
    </xf>
    <xf numFmtId="43" fontId="26" fillId="33" borderId="0" xfId="0" applyNumberFormat="1" applyFont="1" applyFill="1" applyAlignment="1">
      <alignment/>
    </xf>
    <xf numFmtId="167" fontId="6" fillId="33" borderId="26" xfId="67" applyNumberFormat="1" applyFont="1" applyFill="1" applyBorder="1" applyAlignment="1">
      <alignment vertical="center" wrapText="1"/>
    </xf>
    <xf numFmtId="167" fontId="6" fillId="0" borderId="26" xfId="67" applyNumberFormat="1" applyFont="1" applyFill="1" applyBorder="1" applyAlignment="1">
      <alignment vertical="center" wrapText="1"/>
    </xf>
    <xf numFmtId="167" fontId="6" fillId="33" borderId="0" xfId="67" applyNumberFormat="1" applyFont="1" applyFill="1" applyBorder="1" applyAlignment="1">
      <alignment vertical="center" wrapText="1"/>
    </xf>
    <xf numFmtId="168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67" fontId="3" fillId="33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right" wrapText="1"/>
    </xf>
    <xf numFmtId="167" fontId="10" fillId="33" borderId="15" xfId="67" applyNumberFormat="1" applyFont="1" applyFill="1" applyBorder="1" applyAlignment="1">
      <alignment vertical="center" wrapText="1"/>
    </xf>
    <xf numFmtId="167" fontId="10" fillId="0" borderId="15" xfId="67" applyNumberFormat="1" applyFont="1" applyFill="1" applyBorder="1" applyAlignment="1">
      <alignment vertical="center" wrapText="1"/>
    </xf>
    <xf numFmtId="0" fontId="5" fillId="33" borderId="17" xfId="0" applyFont="1" applyFill="1" applyBorder="1" applyAlignment="1">
      <alignment wrapText="1"/>
    </xf>
    <xf numFmtId="167" fontId="6" fillId="33" borderId="17" xfId="67" applyNumberFormat="1" applyFont="1" applyFill="1" applyBorder="1" applyAlignment="1">
      <alignment vertical="center" wrapText="1"/>
    </xf>
    <xf numFmtId="167" fontId="6" fillId="0" borderId="17" xfId="67" applyNumberFormat="1" applyFont="1" applyFill="1" applyBorder="1" applyAlignment="1">
      <alignment vertical="center" wrapText="1"/>
    </xf>
    <xf numFmtId="167" fontId="13" fillId="33" borderId="0" xfId="67" applyNumberFormat="1" applyFont="1" applyFill="1" applyAlignment="1">
      <alignment/>
    </xf>
    <xf numFmtId="43" fontId="20" fillId="0" borderId="0" xfId="67" applyFont="1" applyFill="1" applyAlignment="1">
      <alignment/>
    </xf>
    <xf numFmtId="164" fontId="13" fillId="33" borderId="0" xfId="67" applyNumberFormat="1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167" fontId="12" fillId="33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64" fontId="12" fillId="33" borderId="0" xfId="0" applyNumberFormat="1" applyFont="1" applyFill="1" applyBorder="1" applyAlignment="1">
      <alignment wrapText="1"/>
    </xf>
    <xf numFmtId="0" fontId="12" fillId="33" borderId="0" xfId="0" applyFont="1" applyFill="1" applyAlignment="1">
      <alignment/>
    </xf>
    <xf numFmtId="167" fontId="5" fillId="33" borderId="0" xfId="65" applyNumberFormat="1" applyFont="1" applyFill="1" applyAlignment="1">
      <alignment/>
    </xf>
    <xf numFmtId="164" fontId="5" fillId="33" borderId="0" xfId="65" applyNumberFormat="1" applyFont="1" applyFill="1" applyAlignment="1">
      <alignment/>
    </xf>
    <xf numFmtId="167" fontId="13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67" fontId="14" fillId="33" borderId="0" xfId="67" applyNumberFormat="1" applyFont="1" applyFill="1" applyAlignment="1">
      <alignment/>
    </xf>
    <xf numFmtId="43" fontId="14" fillId="0" borderId="0" xfId="67" applyFont="1" applyFill="1" applyAlignment="1">
      <alignment/>
    </xf>
    <xf numFmtId="164" fontId="14" fillId="33" borderId="0" xfId="67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167" fontId="5" fillId="33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33" borderId="0" xfId="0" applyNumberFormat="1" applyFont="1" applyFill="1" applyBorder="1" applyAlignment="1">
      <alignment wrapText="1"/>
    </xf>
    <xf numFmtId="0" fontId="27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167" fontId="10" fillId="0" borderId="24" xfId="65" applyNumberFormat="1" applyFont="1" applyFill="1" applyBorder="1" applyAlignment="1">
      <alignment horizontal="right" vertical="center" wrapText="1"/>
    </xf>
    <xf numFmtId="167" fontId="10" fillId="0" borderId="28" xfId="65" applyNumberFormat="1" applyFont="1" applyFill="1" applyBorder="1" applyAlignment="1">
      <alignment horizontal="right" vertical="center" wrapText="1"/>
    </xf>
    <xf numFmtId="167" fontId="10" fillId="0" borderId="33" xfId="65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3" fontId="1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31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3" fontId="29" fillId="0" borderId="12" xfId="0" applyNumberFormat="1" applyFont="1" applyFill="1" applyBorder="1" applyAlignment="1">
      <alignment horizontal="center" vertical="top" wrapText="1"/>
    </xf>
    <xf numFmtId="0" fontId="28" fillId="0" borderId="16" xfId="0" applyFont="1" applyBorder="1" applyAlignment="1">
      <alignment vertical="center"/>
    </xf>
    <xf numFmtId="165" fontId="0" fillId="0" borderId="0" xfId="0" applyNumberFormat="1" applyAlignment="1">
      <alignment/>
    </xf>
    <xf numFmtId="0" fontId="29" fillId="0" borderId="11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169" fontId="18" fillId="0" borderId="0" xfId="53" applyNumberFormat="1" applyFont="1" applyAlignment="1">
      <alignment horizontal="right" vertical="top"/>
      <protection/>
    </xf>
    <xf numFmtId="169" fontId="30" fillId="0" borderId="0" xfId="0" applyNumberFormat="1" applyFont="1" applyAlignment="1">
      <alignment/>
    </xf>
    <xf numFmtId="169" fontId="18" fillId="0" borderId="0" xfId="53" applyNumberFormat="1" applyFont="1" applyAlignment="1">
      <alignment horizontal="center" vertical="center" wrapText="1"/>
      <protection/>
    </xf>
    <xf numFmtId="0" fontId="30" fillId="0" borderId="0" xfId="0" applyFont="1" applyAlignment="1">
      <alignment vertical="top"/>
    </xf>
    <xf numFmtId="169" fontId="33" fillId="0" borderId="0" xfId="0" applyNumberFormat="1" applyFont="1" applyAlignment="1">
      <alignment/>
    </xf>
    <xf numFmtId="169" fontId="18" fillId="33" borderId="0" xfId="53" applyNumberFormat="1" applyFont="1" applyFill="1" applyAlignment="1">
      <alignment horizontal="left" vertical="top" wrapText="1"/>
      <protection/>
    </xf>
    <xf numFmtId="169" fontId="18" fillId="33" borderId="0" xfId="53" applyNumberFormat="1" applyFont="1" applyFill="1" applyAlignment="1">
      <alignment horizontal="right" vertical="top"/>
      <protection/>
    </xf>
    <xf numFmtId="49" fontId="30" fillId="0" borderId="0" xfId="0" applyNumberFormat="1" applyFont="1" applyAlignment="1">
      <alignment horizontal="center" vertical="center"/>
    </xf>
    <xf numFmtId="0" fontId="24" fillId="0" borderId="34" xfId="0" applyFont="1" applyFill="1" applyBorder="1" applyAlignment="1">
      <alignment vertical="center" wrapText="1"/>
    </xf>
    <xf numFmtId="169" fontId="24" fillId="0" borderId="35" xfId="0" applyNumberFormat="1" applyFont="1" applyFill="1" applyBorder="1" applyAlignment="1">
      <alignment horizontal="right" vertical="top"/>
    </xf>
    <xf numFmtId="169" fontId="18" fillId="0" borderId="35" xfId="0" applyNumberFormat="1" applyFont="1" applyFill="1" applyBorder="1" applyAlignment="1">
      <alignment horizontal="right" vertical="top"/>
    </xf>
    <xf numFmtId="169" fontId="24" fillId="0" borderId="36" xfId="0" applyNumberFormat="1" applyFont="1" applyFill="1" applyBorder="1" applyAlignment="1">
      <alignment horizontal="right" vertical="top"/>
    </xf>
    <xf numFmtId="169" fontId="30" fillId="0" borderId="0" xfId="0" applyNumberFormat="1" applyFont="1" applyFill="1" applyAlignment="1">
      <alignment/>
    </xf>
    <xf numFmtId="0" fontId="24" fillId="0" borderId="34" xfId="0" applyFont="1" applyFill="1" applyBorder="1" applyAlignment="1">
      <alignment/>
    </xf>
    <xf numFmtId="0" fontId="18" fillId="0" borderId="34" xfId="0" applyFont="1" applyFill="1" applyBorder="1" applyAlignment="1">
      <alignment vertical="center" wrapText="1"/>
    </xf>
    <xf numFmtId="0" fontId="34" fillId="0" borderId="34" xfId="0" applyFont="1" applyFill="1" applyBorder="1" applyAlignment="1">
      <alignment wrapText="1"/>
    </xf>
    <xf numFmtId="167" fontId="18" fillId="0" borderId="35" xfId="0" applyNumberFormat="1" applyFont="1" applyFill="1" applyBorder="1" applyAlignment="1">
      <alignment horizontal="right" vertical="top"/>
    </xf>
    <xf numFmtId="0" fontId="1" fillId="0" borderId="34" xfId="0" applyFont="1" applyFill="1" applyBorder="1" applyAlignment="1">
      <alignment vertical="center" wrapText="1"/>
    </xf>
    <xf numFmtId="0" fontId="35" fillId="0" borderId="34" xfId="0" applyFont="1" applyFill="1" applyBorder="1" applyAlignment="1">
      <alignment vertical="center" wrapText="1"/>
    </xf>
    <xf numFmtId="169" fontId="34" fillId="0" borderId="35" xfId="0" applyNumberFormat="1" applyFont="1" applyFill="1" applyBorder="1" applyAlignment="1">
      <alignment horizontal="right" vertical="top"/>
    </xf>
    <xf numFmtId="169" fontId="24" fillId="0" borderId="37" xfId="0" applyNumberFormat="1" applyFont="1" applyFill="1" applyBorder="1" applyAlignment="1">
      <alignment horizontal="right" vertical="top"/>
    </xf>
    <xf numFmtId="0" fontId="24" fillId="0" borderId="19" xfId="0" applyFont="1" applyFill="1" applyBorder="1" applyAlignment="1">
      <alignment vertical="center" wrapText="1"/>
    </xf>
    <xf numFmtId="169" fontId="18" fillId="0" borderId="38" xfId="0" applyNumberFormat="1" applyFont="1" applyFill="1" applyBorder="1" applyAlignment="1">
      <alignment horizontal="right" vertical="top"/>
    </xf>
    <xf numFmtId="169" fontId="24" fillId="0" borderId="39" xfId="0" applyNumberFormat="1" applyFont="1" applyFill="1" applyBorder="1" applyAlignment="1">
      <alignment horizontal="right" vertical="top"/>
    </xf>
    <xf numFmtId="0" fontId="24" fillId="0" borderId="19" xfId="0" applyFont="1" applyFill="1" applyBorder="1" applyAlignment="1">
      <alignment/>
    </xf>
    <xf numFmtId="169" fontId="24" fillId="0" borderId="38" xfId="0" applyNumberFormat="1" applyFont="1" applyFill="1" applyBorder="1" applyAlignment="1">
      <alignment horizontal="right" vertical="top"/>
    </xf>
    <xf numFmtId="0" fontId="18" fillId="0" borderId="34" xfId="0" applyFont="1" applyFill="1" applyBorder="1" applyAlignment="1">
      <alignment/>
    </xf>
    <xf numFmtId="169" fontId="24" fillId="0" borderId="40" xfId="0" applyNumberFormat="1" applyFont="1" applyFill="1" applyBorder="1" applyAlignment="1">
      <alignment horizontal="right" vertical="top"/>
    </xf>
    <xf numFmtId="0" fontId="24" fillId="0" borderId="34" xfId="0" applyFont="1" applyFill="1" applyBorder="1" applyAlignment="1">
      <alignment wrapText="1"/>
    </xf>
    <xf numFmtId="169" fontId="32" fillId="0" borderId="0" xfId="0" applyNumberFormat="1" applyFont="1" applyFill="1" applyAlignment="1">
      <alignment/>
    </xf>
    <xf numFmtId="169" fontId="11" fillId="0" borderId="35" xfId="0" applyNumberFormat="1" applyFont="1" applyFill="1" applyBorder="1" applyAlignment="1">
      <alignment horizontal="right" vertical="top"/>
    </xf>
    <xf numFmtId="0" fontId="24" fillId="0" borderId="41" xfId="0" applyFont="1" applyFill="1" applyBorder="1" applyAlignment="1">
      <alignment wrapText="1"/>
    </xf>
    <xf numFmtId="169" fontId="24" fillId="0" borderId="42" xfId="0" applyNumberFormat="1" applyFont="1" applyFill="1" applyBorder="1" applyAlignment="1">
      <alignment horizontal="right" vertical="top"/>
    </xf>
    <xf numFmtId="169" fontId="24" fillId="0" borderId="43" xfId="0" applyNumberFormat="1" applyFont="1" applyFill="1" applyBorder="1" applyAlignment="1">
      <alignment horizontal="right" vertical="top"/>
    </xf>
    <xf numFmtId="169" fontId="24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wrapText="1"/>
    </xf>
    <xf numFmtId="0" fontId="24" fillId="33" borderId="0" xfId="0" applyFont="1" applyFill="1" applyBorder="1" applyAlignment="1">
      <alignment wrapText="1"/>
    </xf>
    <xf numFmtId="169" fontId="24" fillId="33" borderId="0" xfId="0" applyNumberFormat="1" applyFont="1" applyFill="1" applyBorder="1" applyAlignment="1">
      <alignment horizontal="right" vertical="top"/>
    </xf>
    <xf numFmtId="169" fontId="5" fillId="0" borderId="0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169" fontId="30" fillId="0" borderId="0" xfId="0" applyNumberFormat="1" applyFont="1" applyAlignment="1">
      <alignment horizontal="right" vertical="top"/>
    </xf>
    <xf numFmtId="169" fontId="5" fillId="0" borderId="0" xfId="0" applyNumberFormat="1" applyFont="1" applyBorder="1" applyAlignment="1">
      <alignment horizontal="left" vertical="center" wrapText="1"/>
    </xf>
    <xf numFmtId="169" fontId="5" fillId="0" borderId="0" xfId="0" applyNumberFormat="1" applyFont="1" applyAlignment="1">
      <alignment horizontal="left" vertical="top"/>
    </xf>
    <xf numFmtId="169" fontId="30" fillId="0" borderId="0" xfId="0" applyNumberFormat="1" applyFont="1" applyAlignment="1">
      <alignment vertical="top" wrapText="1"/>
    </xf>
    <xf numFmtId="169" fontId="24" fillId="0" borderId="0" xfId="0" applyNumberFormat="1" applyFont="1" applyAlignment="1">
      <alignment horizontal="left" vertical="center" wrapText="1"/>
    </xf>
    <xf numFmtId="169" fontId="18" fillId="0" borderId="0" xfId="0" applyNumberFormat="1" applyFont="1" applyAlignment="1">
      <alignment horizontal="right" vertical="top"/>
    </xf>
    <xf numFmtId="169" fontId="30" fillId="0" borderId="0" xfId="0" applyNumberFormat="1" applyFont="1" applyAlignment="1">
      <alignment horizontal="center" vertical="top"/>
    </xf>
    <xf numFmtId="169" fontId="30" fillId="0" borderId="0" xfId="0" applyNumberFormat="1" applyFont="1" applyAlignment="1">
      <alignment horizontal="left" vertical="top" wrapText="1"/>
    </xf>
    <xf numFmtId="169" fontId="18" fillId="0" borderId="0" xfId="53" applyNumberFormat="1" applyFont="1" applyAlignment="1">
      <alignment horizontal="left" vertical="top" wrapText="1"/>
      <protection/>
    </xf>
    <xf numFmtId="167" fontId="5" fillId="0" borderId="12" xfId="0" applyNumberFormat="1" applyFont="1" applyFill="1" applyBorder="1" applyAlignment="1">
      <alignment horizontal="right" wrapText="1"/>
    </xf>
    <xf numFmtId="169" fontId="18" fillId="33" borderId="19" xfId="53" applyNumberFormat="1" applyFont="1" applyFill="1" applyBorder="1" applyAlignment="1">
      <alignment horizontal="left" vertical="top" wrapText="1"/>
      <protection/>
    </xf>
    <xf numFmtId="169" fontId="24" fillId="33" borderId="38" xfId="55" applyNumberFormat="1" applyFont="1" applyFill="1" applyBorder="1" applyAlignment="1">
      <alignment horizontal="center" vertical="center" wrapText="1"/>
      <protection/>
    </xf>
    <xf numFmtId="169" fontId="24" fillId="33" borderId="38" xfId="53" applyNumberFormat="1" applyFont="1" applyFill="1" applyBorder="1" applyAlignment="1">
      <alignment horizontal="center" vertical="center" wrapText="1"/>
      <protection/>
    </xf>
    <xf numFmtId="169" fontId="31" fillId="33" borderId="38" xfId="55" applyNumberFormat="1" applyFont="1" applyFill="1" applyBorder="1" applyAlignment="1">
      <alignment horizontal="center" vertical="center" wrapText="1"/>
      <protection/>
    </xf>
    <xf numFmtId="169" fontId="31" fillId="0" borderId="38" xfId="55" applyNumberFormat="1" applyFont="1" applyFill="1" applyBorder="1" applyAlignment="1">
      <alignment horizontal="center" vertical="center" wrapText="1"/>
      <protection/>
    </xf>
    <xf numFmtId="169" fontId="31" fillId="33" borderId="44" xfId="55" applyNumberFormat="1" applyFont="1" applyFill="1" applyBorder="1" applyAlignment="1">
      <alignment horizontal="center" vertical="center" wrapText="1"/>
      <protection/>
    </xf>
    <xf numFmtId="169" fontId="24" fillId="33" borderId="39" xfId="55" applyNumberFormat="1" applyFont="1" applyFill="1" applyBorder="1" applyAlignment="1">
      <alignment horizontal="center" vertical="center" wrapText="1"/>
      <protection/>
    </xf>
    <xf numFmtId="49" fontId="18" fillId="33" borderId="45" xfId="53" applyNumberFormat="1" applyFont="1" applyFill="1" applyBorder="1" applyAlignment="1">
      <alignment horizontal="center" vertical="center"/>
      <protection/>
    </xf>
    <xf numFmtId="49" fontId="18" fillId="33" borderId="46" xfId="53" applyNumberFormat="1" applyFont="1" applyFill="1" applyBorder="1" applyAlignment="1">
      <alignment horizontal="center" vertical="center"/>
      <protection/>
    </xf>
    <xf numFmtId="49" fontId="18" fillId="33" borderId="46" xfId="53" applyNumberFormat="1" applyFont="1" applyFill="1" applyBorder="1" applyAlignment="1" applyProtection="1">
      <alignment horizontal="center" vertical="center"/>
      <protection locked="0"/>
    </xf>
    <xf numFmtId="49" fontId="18" fillId="33" borderId="47" xfId="53" applyNumberFormat="1" applyFont="1" applyFill="1" applyBorder="1" applyAlignment="1">
      <alignment horizontal="center" vertical="center"/>
      <protection/>
    </xf>
    <xf numFmtId="0" fontId="18" fillId="0" borderId="48" xfId="0" applyFont="1" applyFill="1" applyBorder="1" applyAlignment="1">
      <alignment vertical="center" wrapText="1"/>
    </xf>
    <xf numFmtId="169" fontId="18" fillId="0" borderId="4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wrapText="1"/>
    </xf>
    <xf numFmtId="169" fontId="24" fillId="0" borderId="49" xfId="0" applyNumberFormat="1" applyFont="1" applyFill="1" applyBorder="1" applyAlignment="1">
      <alignment horizontal="right" vertical="top"/>
    </xf>
    <xf numFmtId="169" fontId="24" fillId="0" borderId="50" xfId="0" applyNumberFormat="1" applyFont="1" applyFill="1" applyBorder="1" applyAlignment="1">
      <alignment horizontal="right" vertical="top"/>
    </xf>
    <xf numFmtId="0" fontId="24" fillId="0" borderId="51" xfId="0" applyFont="1" applyFill="1" applyBorder="1" applyAlignment="1">
      <alignment wrapText="1"/>
    </xf>
    <xf numFmtId="169" fontId="24" fillId="0" borderId="52" xfId="0" applyNumberFormat="1" applyFont="1" applyFill="1" applyBorder="1" applyAlignment="1">
      <alignment horizontal="right" vertical="top"/>
    </xf>
    <xf numFmtId="169" fontId="24" fillId="0" borderId="53" xfId="0" applyNumberFormat="1" applyFont="1" applyFill="1" applyBorder="1" applyAlignment="1">
      <alignment horizontal="right" vertical="top"/>
    </xf>
    <xf numFmtId="0" fontId="29" fillId="0" borderId="14" xfId="0" applyFont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167" fontId="11" fillId="0" borderId="15" xfId="0" applyNumberFormat="1" applyFont="1" applyFill="1" applyBorder="1" applyAlignment="1">
      <alignment wrapText="1"/>
    </xf>
    <xf numFmtId="167" fontId="11" fillId="0" borderId="28" xfId="0" applyNumberFormat="1" applyFont="1" applyFill="1" applyBorder="1" applyAlignment="1">
      <alignment wrapText="1"/>
    </xf>
    <xf numFmtId="165" fontId="28" fillId="0" borderId="15" xfId="62" applyNumberFormat="1" applyFont="1" applyFill="1" applyBorder="1" applyAlignment="1">
      <alignment vertical="center" wrapText="1"/>
    </xf>
    <xf numFmtId="165" fontId="29" fillId="0" borderId="15" xfId="62" applyNumberFormat="1" applyFont="1" applyFill="1" applyBorder="1" applyAlignment="1">
      <alignment vertical="center" wrapText="1"/>
    </xf>
    <xf numFmtId="167" fontId="31" fillId="0" borderId="15" xfId="0" applyNumberFormat="1" applyFont="1" applyFill="1" applyBorder="1" applyAlignment="1">
      <alignment wrapText="1"/>
    </xf>
    <xf numFmtId="167" fontId="31" fillId="0" borderId="28" xfId="0" applyNumberFormat="1" applyFont="1" applyFill="1" applyBorder="1" applyAlignment="1">
      <alignment wrapText="1"/>
    </xf>
    <xf numFmtId="165" fontId="0" fillId="0" borderId="15" xfId="6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24" fillId="0" borderId="54" xfId="0" applyFont="1" applyFill="1" applyBorder="1" applyAlignment="1">
      <alignment/>
    </xf>
    <xf numFmtId="169" fontId="24" fillId="0" borderId="46" xfId="0" applyNumberFormat="1" applyFont="1" applyFill="1" applyBorder="1" applyAlignment="1">
      <alignment horizontal="right" vertical="top"/>
    </xf>
    <xf numFmtId="166" fontId="5" fillId="0" borderId="11" xfId="0" applyNumberFormat="1" applyFont="1" applyFill="1" applyBorder="1" applyAlignment="1">
      <alignment horizontal="right" wrapText="1" indent="1"/>
    </xf>
    <xf numFmtId="167" fontId="5" fillId="0" borderId="12" xfId="67" applyNumberFormat="1" applyFont="1" applyFill="1" applyBorder="1" applyAlignment="1">
      <alignment vertical="center" wrapText="1"/>
    </xf>
    <xf numFmtId="167" fontId="3" fillId="0" borderId="23" xfId="67" applyNumberFormat="1" applyFont="1" applyFill="1" applyBorder="1" applyAlignment="1">
      <alignment vertical="center"/>
    </xf>
    <xf numFmtId="167" fontId="5" fillId="0" borderId="23" xfId="67" applyNumberFormat="1" applyFont="1" applyFill="1" applyBorder="1" applyAlignment="1">
      <alignment vertical="center"/>
    </xf>
    <xf numFmtId="167" fontId="5" fillId="0" borderId="13" xfId="0" applyNumberFormat="1" applyFont="1" applyFill="1" applyBorder="1" applyAlignment="1">
      <alignment wrapText="1"/>
    </xf>
    <xf numFmtId="167" fontId="5" fillId="0" borderId="15" xfId="0" applyNumberFormat="1" applyFont="1" applyFill="1" applyBorder="1" applyAlignment="1">
      <alignment wrapText="1"/>
    </xf>
    <xf numFmtId="167" fontId="3" fillId="0" borderId="17" xfId="0" applyNumberFormat="1" applyFont="1" applyFill="1" applyBorder="1" applyAlignment="1">
      <alignment wrapText="1"/>
    </xf>
    <xf numFmtId="167" fontId="5" fillId="0" borderId="55" xfId="0" applyNumberFormat="1" applyFont="1" applyFill="1" applyBorder="1" applyAlignment="1">
      <alignment wrapText="1"/>
    </xf>
    <xf numFmtId="167" fontId="5" fillId="0" borderId="56" xfId="0" applyNumberFormat="1" applyFont="1" applyFill="1" applyBorder="1" applyAlignment="1">
      <alignment wrapText="1"/>
    </xf>
    <xf numFmtId="167" fontId="10" fillId="0" borderId="57" xfId="67" applyNumberFormat="1" applyFont="1" applyFill="1" applyBorder="1" applyAlignment="1">
      <alignment vertical="center" wrapText="1"/>
    </xf>
    <xf numFmtId="167" fontId="3" fillId="0" borderId="58" xfId="0" applyNumberFormat="1" applyFont="1" applyFill="1" applyBorder="1" applyAlignment="1">
      <alignment wrapText="1"/>
    </xf>
    <xf numFmtId="167" fontId="5" fillId="0" borderId="56" xfId="67" applyNumberFormat="1" applyFont="1" applyFill="1" applyBorder="1" applyAlignment="1">
      <alignment vertical="center"/>
    </xf>
    <xf numFmtId="167" fontId="5" fillId="0" borderId="59" xfId="0" applyNumberFormat="1" applyFont="1" applyFill="1" applyBorder="1" applyAlignment="1">
      <alignment wrapText="1"/>
    </xf>
    <xf numFmtId="167" fontId="3" fillId="0" borderId="56" xfId="0" applyNumberFormat="1" applyFont="1" applyFill="1" applyBorder="1" applyAlignment="1">
      <alignment wrapText="1"/>
    </xf>
    <xf numFmtId="167" fontId="3" fillId="0" borderId="60" xfId="0" applyNumberFormat="1" applyFont="1" applyFill="1" applyBorder="1" applyAlignment="1">
      <alignment wrapText="1"/>
    </xf>
    <xf numFmtId="167" fontId="3" fillId="0" borderId="57" xfId="0" applyNumberFormat="1" applyFont="1" applyFill="1" applyBorder="1" applyAlignment="1">
      <alignment wrapText="1"/>
    </xf>
    <xf numFmtId="167" fontId="3" fillId="0" borderId="61" xfId="67" applyNumberFormat="1" applyFont="1" applyFill="1" applyBorder="1" applyAlignment="1">
      <alignment vertical="center"/>
    </xf>
    <xf numFmtId="167" fontId="3" fillId="0" borderId="61" xfId="0" applyNumberFormat="1" applyFont="1" applyFill="1" applyBorder="1" applyAlignment="1">
      <alignment wrapText="1"/>
    </xf>
    <xf numFmtId="167" fontId="10" fillId="0" borderId="0" xfId="67" applyNumberFormat="1" applyFont="1" applyFill="1" applyBorder="1" applyAlignment="1">
      <alignment vertical="center" wrapText="1"/>
    </xf>
    <xf numFmtId="167" fontId="10" fillId="0" borderId="13" xfId="67" applyNumberFormat="1" applyFont="1" applyFill="1" applyBorder="1" applyAlignment="1">
      <alignment vertical="center" wrapText="1"/>
    </xf>
    <xf numFmtId="167" fontId="10" fillId="0" borderId="24" xfId="67" applyNumberFormat="1" applyFont="1" applyFill="1" applyBorder="1" applyAlignment="1">
      <alignment vertical="center" wrapText="1"/>
    </xf>
    <xf numFmtId="167" fontId="10" fillId="0" borderId="21" xfId="67" applyNumberFormat="1" applyFont="1" applyFill="1" applyBorder="1" applyAlignment="1">
      <alignment vertical="center" wrapText="1"/>
    </xf>
    <xf numFmtId="167" fontId="5" fillId="0" borderId="12" xfId="0" applyNumberFormat="1" applyFont="1" applyFill="1" applyBorder="1" applyAlignment="1">
      <alignment wrapText="1"/>
    </xf>
    <xf numFmtId="167" fontId="5" fillId="0" borderId="31" xfId="0" applyNumberFormat="1" applyFont="1" applyFill="1" applyBorder="1" applyAlignment="1">
      <alignment wrapText="1"/>
    </xf>
    <xf numFmtId="167" fontId="10" fillId="0" borderId="16" xfId="64" applyNumberFormat="1" applyFont="1" applyFill="1" applyBorder="1" applyAlignment="1">
      <alignment vertical="center" wrapText="1"/>
    </xf>
    <xf numFmtId="167" fontId="10" fillId="0" borderId="15" xfId="64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67" fontId="5" fillId="0" borderId="0" xfId="66" applyNumberFormat="1" applyFont="1" applyFill="1" applyAlignment="1">
      <alignment horizontal="left"/>
    </xf>
    <xf numFmtId="164" fontId="14" fillId="0" borderId="0" xfId="64" applyFont="1" applyFill="1" applyAlignment="1">
      <alignment/>
    </xf>
    <xf numFmtId="169" fontId="36" fillId="0" borderId="48" xfId="0" applyNumberFormat="1" applyFont="1" applyFill="1" applyBorder="1" applyAlignment="1">
      <alignment horizontal="left" vertical="top" wrapText="1"/>
    </xf>
    <xf numFmtId="169" fontId="18" fillId="0" borderId="37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/>
    </xf>
    <xf numFmtId="169" fontId="34" fillId="0" borderId="40" xfId="0" applyNumberFormat="1" applyFont="1" applyFill="1" applyBorder="1" applyAlignment="1">
      <alignment horizontal="right" vertical="top"/>
    </xf>
    <xf numFmtId="169" fontId="37" fillId="0" borderId="37" xfId="0" applyNumberFormat="1" applyFont="1" applyFill="1" applyBorder="1" applyAlignment="1">
      <alignment horizontal="right" vertical="top"/>
    </xf>
    <xf numFmtId="0" fontId="24" fillId="0" borderId="45" xfId="0" applyFont="1" applyFill="1" applyBorder="1" applyAlignment="1">
      <alignment wrapText="1"/>
    </xf>
    <xf numFmtId="169" fontId="24" fillId="0" borderId="47" xfId="0" applyNumberFormat="1" applyFont="1" applyFill="1" applyBorder="1" applyAlignment="1">
      <alignment horizontal="right" vertical="top"/>
    </xf>
    <xf numFmtId="0" fontId="18" fillId="0" borderId="19" xfId="0" applyFont="1" applyFill="1" applyBorder="1" applyAlignment="1">
      <alignment vertical="center" wrapText="1"/>
    </xf>
    <xf numFmtId="169" fontId="18" fillId="0" borderId="39" xfId="0" applyNumberFormat="1" applyFont="1" applyFill="1" applyBorder="1" applyAlignment="1">
      <alignment horizontal="right" vertical="top"/>
    </xf>
    <xf numFmtId="169" fontId="18" fillId="0" borderId="46" xfId="0" applyNumberFormat="1" applyFont="1" applyFill="1" applyBorder="1" applyAlignment="1">
      <alignment horizontal="right" vertical="top"/>
    </xf>
    <xf numFmtId="0" fontId="24" fillId="0" borderId="19" xfId="0" applyFont="1" applyFill="1" applyBorder="1" applyAlignment="1">
      <alignment wrapText="1"/>
    </xf>
    <xf numFmtId="165" fontId="28" fillId="0" borderId="28" xfId="62" applyNumberFormat="1" applyFont="1" applyFill="1" applyBorder="1" applyAlignment="1">
      <alignment vertical="center" wrapText="1"/>
    </xf>
    <xf numFmtId="165" fontId="29" fillId="0" borderId="28" xfId="62" applyNumberFormat="1" applyFont="1" applyFill="1" applyBorder="1" applyAlignment="1">
      <alignment vertical="center" wrapText="1"/>
    </xf>
    <xf numFmtId="165" fontId="0" fillId="0" borderId="28" xfId="62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166" fontId="3" fillId="0" borderId="23" xfId="0" applyNumberFormat="1" applyFont="1" applyFill="1" applyBorder="1" applyAlignment="1">
      <alignment horizontal="right" wrapText="1" indent="1"/>
    </xf>
    <xf numFmtId="0" fontId="5" fillId="0" borderId="26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3" fontId="3" fillId="0" borderId="55" xfId="0" applyNumberFormat="1" applyFont="1" applyFill="1" applyBorder="1" applyAlignment="1">
      <alignment/>
    </xf>
    <xf numFmtId="166" fontId="3" fillId="0" borderId="57" xfId="0" applyNumberFormat="1" applyFont="1" applyFill="1" applyBorder="1" applyAlignment="1">
      <alignment horizontal="right" wrapText="1" indent="1"/>
    </xf>
    <xf numFmtId="166" fontId="3" fillId="0" borderId="61" xfId="0" applyNumberFormat="1" applyFont="1" applyFill="1" applyBorder="1" applyAlignment="1">
      <alignment horizontal="right" wrapText="1" indent="1"/>
    </xf>
    <xf numFmtId="166" fontId="3" fillId="0" borderId="17" xfId="0" applyNumberFormat="1" applyFont="1" applyFill="1" applyBorder="1" applyAlignment="1">
      <alignment horizontal="right" wrapText="1" indent="1"/>
    </xf>
    <xf numFmtId="0" fontId="3" fillId="0" borderId="0" xfId="0" applyFont="1" applyFill="1" applyAlignment="1">
      <alignment horizontal="right"/>
    </xf>
    <xf numFmtId="0" fontId="3" fillId="0" borderId="22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3" fontId="2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3" fontId="3" fillId="0" borderId="0" xfId="67" applyFont="1" applyFill="1" applyBorder="1" applyAlignment="1">
      <alignment horizontal="center" vertical="top"/>
    </xf>
    <xf numFmtId="0" fontId="18" fillId="33" borderId="0" xfId="0" applyFont="1" applyFill="1" applyBorder="1" applyAlignment="1">
      <alignment wrapText="1"/>
    </xf>
    <xf numFmtId="0" fontId="18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/>
      <protection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1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0" fillId="0" borderId="0" xfId="0" applyAlignment="1">
      <alignment/>
    </xf>
    <xf numFmtId="169" fontId="24" fillId="33" borderId="0" xfId="54" applyNumberFormat="1" applyFont="1" applyFill="1" applyAlignment="1">
      <alignment horizontal="center" vertical="top" wrapText="1"/>
      <protection/>
    </xf>
    <xf numFmtId="169" fontId="18" fillId="0" borderId="0" xfId="53" applyNumberFormat="1" applyFont="1" applyAlignment="1">
      <alignment horizontal="left" vertical="top" wrapText="1"/>
      <protection/>
    </xf>
    <xf numFmtId="169" fontId="24" fillId="33" borderId="0" xfId="53" applyNumberFormat="1" applyFont="1" applyFill="1" applyAlignment="1">
      <alignment horizontal="center" vertical="top" wrapText="1"/>
      <protection/>
    </xf>
    <xf numFmtId="169" fontId="24" fillId="33" borderId="0" xfId="54" applyNumberFormat="1" applyFont="1" applyFill="1" applyAlignment="1">
      <alignment horizontal="center" vertical="top"/>
      <protection/>
    </xf>
    <xf numFmtId="0" fontId="28" fillId="0" borderId="18" xfId="0" applyFont="1" applyBorder="1" applyAlignment="1">
      <alignment vertical="center" wrapText="1"/>
    </xf>
    <xf numFmtId="167" fontId="11" fillId="0" borderId="20" xfId="0" applyNumberFormat="1" applyFont="1" applyFill="1" applyBorder="1" applyAlignment="1">
      <alignment wrapText="1"/>
    </xf>
    <xf numFmtId="167" fontId="11" fillId="0" borderId="33" xfId="0" applyNumberFormat="1" applyFont="1" applyFill="1" applyBorder="1" applyAlignment="1">
      <alignment wrapText="1"/>
    </xf>
    <xf numFmtId="167" fontId="31" fillId="0" borderId="12" xfId="0" applyNumberFormat="1" applyFont="1" applyFill="1" applyBorder="1" applyAlignment="1">
      <alignment wrapText="1"/>
    </xf>
    <xf numFmtId="167" fontId="31" fillId="0" borderId="31" xfId="0" applyNumberFormat="1" applyFont="1" applyFill="1" applyBorder="1" applyAlignment="1">
      <alignment wrapText="1"/>
    </xf>
    <xf numFmtId="0" fontId="29" fillId="0" borderId="0" xfId="0" applyFont="1" applyFill="1" applyAlignment="1">
      <alignment horizontal="center"/>
    </xf>
    <xf numFmtId="4" fontId="5" fillId="0" borderId="0" xfId="0" applyNumberFormat="1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God_Формы фин.отчетности_BWU_09_11_03" xfId="53"/>
    <cellStyle name="Обычный_Лист1 2" xfId="54"/>
    <cellStyle name="Обычный_Формы ФО для НПФ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2 2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1.140625" style="3" customWidth="1"/>
    <col min="2" max="2" width="23.00390625" style="2" customWidth="1"/>
    <col min="3" max="3" width="22.140625" style="2" customWidth="1"/>
    <col min="4" max="4" width="13.57421875" style="3" customWidth="1"/>
    <col min="5" max="5" width="10.00390625" style="3" bestFit="1" customWidth="1"/>
    <col min="6" max="6" width="15.421875" style="3" customWidth="1"/>
    <col min="7" max="7" width="12.140625" style="3" bestFit="1" customWidth="1"/>
    <col min="8" max="16384" width="9.140625" style="3" customWidth="1"/>
  </cols>
  <sheetData>
    <row r="1" spans="1:3" ht="18.75">
      <c r="A1" s="1" t="s">
        <v>21</v>
      </c>
      <c r="C1" s="338"/>
    </row>
    <row r="2" ht="18.75">
      <c r="A2" s="4" t="s">
        <v>22</v>
      </c>
    </row>
    <row r="3" ht="18.75">
      <c r="A3" s="4" t="s">
        <v>23</v>
      </c>
    </row>
    <row r="4" ht="18.75">
      <c r="A4" s="4" t="s">
        <v>24</v>
      </c>
    </row>
    <row r="5" ht="18.75">
      <c r="A5" s="1" t="s">
        <v>25</v>
      </c>
    </row>
    <row r="7" spans="1:3" ht="18.75">
      <c r="A7" s="348" t="s">
        <v>26</v>
      </c>
      <c r="B7" s="348"/>
      <c r="C7" s="348"/>
    </row>
    <row r="8" spans="1:3" ht="18.75">
      <c r="A8" s="348"/>
      <c r="B8" s="348"/>
      <c r="C8" s="348"/>
    </row>
    <row r="9" spans="1:3" ht="18.75">
      <c r="A9" s="349" t="s">
        <v>27</v>
      </c>
      <c r="B9" s="349"/>
      <c r="C9" s="349"/>
    </row>
    <row r="10" spans="1:3" ht="18.75">
      <c r="A10" s="349"/>
      <c r="B10" s="349"/>
      <c r="C10" s="349"/>
    </row>
    <row r="11" spans="1:3" ht="18.75" hidden="1">
      <c r="A11" s="350" t="s">
        <v>0</v>
      </c>
      <c r="B11" s="350"/>
      <c r="C11" s="350"/>
    </row>
    <row r="12" ht="19.5" thickBot="1">
      <c r="C12" s="5" t="s">
        <v>28</v>
      </c>
    </row>
    <row r="13" spans="1:3" ht="19.5" thickBot="1">
      <c r="A13" s="6"/>
      <c r="B13" s="7" t="s">
        <v>29</v>
      </c>
      <c r="C13" s="8" t="s">
        <v>30</v>
      </c>
    </row>
    <row r="14" spans="1:3" ht="18.75">
      <c r="A14" s="9" t="s">
        <v>31</v>
      </c>
      <c r="B14" s="10"/>
      <c r="C14" s="11"/>
    </row>
    <row r="15" spans="1:3" ht="18.75">
      <c r="A15" s="12" t="s">
        <v>32</v>
      </c>
      <c r="B15" s="13">
        <v>154379008</v>
      </c>
      <c r="C15" s="14">
        <v>96822331</v>
      </c>
    </row>
    <row r="16" spans="1:3" ht="18.75">
      <c r="A16" s="12" t="s">
        <v>33</v>
      </c>
      <c r="B16" s="13">
        <v>5928171</v>
      </c>
      <c r="C16" s="14">
        <v>5553941</v>
      </c>
    </row>
    <row r="17" spans="1:3" ht="18.75">
      <c r="A17" s="12" t="s">
        <v>34</v>
      </c>
      <c r="B17" s="13"/>
      <c r="C17" s="14"/>
    </row>
    <row r="18" spans="1:251" ht="18.75">
      <c r="A18" s="15" t="s">
        <v>197</v>
      </c>
      <c r="B18" s="13">
        <v>17771205</v>
      </c>
      <c r="C18" s="14">
        <v>9855998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</row>
    <row r="19" spans="1:251" ht="18.75">
      <c r="A19" s="15" t="s">
        <v>198</v>
      </c>
      <c r="B19" s="309">
        <v>0</v>
      </c>
      <c r="C19" s="14">
        <v>10900232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</row>
    <row r="20" spans="1:251" ht="18.75">
      <c r="A20" s="17" t="s">
        <v>37</v>
      </c>
      <c r="B20" s="13"/>
      <c r="C20" s="14"/>
      <c r="D20" s="18"/>
      <c r="E20" s="18"/>
      <c r="F20" s="18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</row>
    <row r="21" spans="1:251" ht="18.75">
      <c r="A21" s="15" t="s">
        <v>197</v>
      </c>
      <c r="B21" s="13">
        <v>5213346</v>
      </c>
      <c r="C21" s="14">
        <v>5133210</v>
      </c>
      <c r="D21" s="18"/>
      <c r="E21" s="18"/>
      <c r="F21" s="1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</row>
    <row r="22" spans="1:251" ht="18.75">
      <c r="A22" s="15" t="s">
        <v>198</v>
      </c>
      <c r="B22" s="309">
        <v>0</v>
      </c>
      <c r="C22" s="310">
        <v>0</v>
      </c>
      <c r="D22" s="18"/>
      <c r="E22" s="18"/>
      <c r="F22" s="1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</row>
    <row r="23" spans="1:251" ht="18.75">
      <c r="A23" s="17" t="s">
        <v>38</v>
      </c>
      <c r="B23" s="13">
        <v>813725619</v>
      </c>
      <c r="C23" s="14">
        <v>674158351</v>
      </c>
      <c r="D23" s="18"/>
      <c r="E23" s="18"/>
      <c r="F23" s="1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</row>
    <row r="24" spans="1:251" ht="18.75">
      <c r="A24" s="17" t="s">
        <v>39</v>
      </c>
      <c r="B24" s="311"/>
      <c r="C24" s="312"/>
      <c r="D24" s="18"/>
      <c r="E24" s="18"/>
      <c r="F24" s="1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</row>
    <row r="25" spans="1:251" ht="18.75">
      <c r="A25" s="15" t="s">
        <v>35</v>
      </c>
      <c r="B25" s="13">
        <v>28044664</v>
      </c>
      <c r="C25" s="14">
        <v>22303206</v>
      </c>
      <c r="D25" s="18"/>
      <c r="E25" s="18"/>
      <c r="F25" s="1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18.75">
      <c r="A26" s="15" t="s">
        <v>36</v>
      </c>
      <c r="B26" s="309">
        <v>0</v>
      </c>
      <c r="C26" s="14">
        <v>5913997</v>
      </c>
      <c r="D26" s="18"/>
      <c r="E26" s="18"/>
      <c r="F26" s="18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18.75">
      <c r="A27" s="15" t="s">
        <v>40</v>
      </c>
      <c r="B27" s="13">
        <v>15606353</v>
      </c>
      <c r="C27" s="14">
        <v>2905004</v>
      </c>
      <c r="D27" s="18"/>
      <c r="E27" s="18"/>
      <c r="F27" s="1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3" ht="18.75">
      <c r="A28" s="12" t="s">
        <v>41</v>
      </c>
      <c r="B28" s="13">
        <v>20354130</v>
      </c>
      <c r="C28" s="14">
        <v>20404603</v>
      </c>
    </row>
    <row r="29" spans="1:3" ht="18.75" hidden="1">
      <c r="A29" s="12" t="s">
        <v>1</v>
      </c>
      <c r="B29" s="309">
        <v>0</v>
      </c>
      <c r="C29" s="309">
        <v>0</v>
      </c>
    </row>
    <row r="30" spans="1:3" ht="18.75" hidden="1">
      <c r="A30" s="12" t="s">
        <v>2</v>
      </c>
      <c r="B30" s="13">
        <v>0</v>
      </c>
      <c r="C30" s="14">
        <v>0</v>
      </c>
    </row>
    <row r="31" spans="1:3" ht="18.75">
      <c r="A31" s="12" t="s">
        <v>42</v>
      </c>
      <c r="B31" s="13">
        <v>2576939</v>
      </c>
      <c r="C31" s="14">
        <v>2559767</v>
      </c>
    </row>
    <row r="32" spans="1:3" ht="18.75">
      <c r="A32" s="12" t="s">
        <v>43</v>
      </c>
      <c r="B32" s="13">
        <v>198580</v>
      </c>
      <c r="C32" s="14">
        <v>10475</v>
      </c>
    </row>
    <row r="33" spans="1:3" ht="19.5" thickBot="1">
      <c r="A33" s="19" t="s">
        <v>44</v>
      </c>
      <c r="B33" s="20">
        <v>27675905</v>
      </c>
      <c r="C33" s="27">
        <v>26491638</v>
      </c>
    </row>
    <row r="34" spans="1:3" ht="19.5" thickBot="1">
      <c r="A34" s="21" t="s">
        <v>45</v>
      </c>
      <c r="B34" s="285">
        <f>SUM(B15:B33)</f>
        <v>1091473920</v>
      </c>
      <c r="C34" s="22">
        <f>SUM(C15:C33)</f>
        <v>883012753</v>
      </c>
    </row>
    <row r="35" spans="1:3" ht="18.75">
      <c r="A35" s="331" t="s">
        <v>46</v>
      </c>
      <c r="B35" s="334"/>
      <c r="C35" s="329"/>
    </row>
    <row r="36" spans="1:3" ht="18.75">
      <c r="A36" s="12" t="s">
        <v>47</v>
      </c>
      <c r="B36" s="310">
        <v>847027</v>
      </c>
      <c r="C36" s="310">
        <v>0</v>
      </c>
    </row>
    <row r="37" spans="1:3" ht="18.75">
      <c r="A37" s="332" t="s">
        <v>48</v>
      </c>
      <c r="B37" s="335">
        <v>28607184</v>
      </c>
      <c r="C37" s="330">
        <v>23307412</v>
      </c>
    </row>
    <row r="38" spans="1:3" ht="18.75">
      <c r="A38" s="12" t="s">
        <v>49</v>
      </c>
      <c r="B38" s="336">
        <v>896741519</v>
      </c>
      <c r="C38" s="14">
        <v>694680088</v>
      </c>
    </row>
    <row r="39" spans="1:3" ht="18.75">
      <c r="A39" s="12" t="s">
        <v>199</v>
      </c>
      <c r="B39" s="336">
        <v>21353239</v>
      </c>
      <c r="C39" s="14">
        <v>21245781</v>
      </c>
    </row>
    <row r="40" spans="1:3" ht="18.75">
      <c r="A40" s="12" t="s">
        <v>200</v>
      </c>
      <c r="B40" s="336">
        <v>41790322</v>
      </c>
      <c r="C40" s="14">
        <v>41754090</v>
      </c>
    </row>
    <row r="41" spans="1:3" ht="18.75">
      <c r="A41" s="333" t="s">
        <v>50</v>
      </c>
      <c r="B41" s="309">
        <v>0</v>
      </c>
      <c r="C41" s="14">
        <v>15945917</v>
      </c>
    </row>
    <row r="42" spans="1:3" ht="18.75">
      <c r="A42" s="333" t="s">
        <v>51</v>
      </c>
      <c r="B42" s="336">
        <v>2594212</v>
      </c>
      <c r="C42" s="14">
        <v>2594212</v>
      </c>
    </row>
    <row r="43" spans="1:3" ht="18.75">
      <c r="A43" s="333" t="s">
        <v>52</v>
      </c>
      <c r="B43" s="336">
        <v>4429</v>
      </c>
      <c r="C43" s="14">
        <v>4429</v>
      </c>
    </row>
    <row r="44" spans="1:3" ht="19.5" thickBot="1">
      <c r="A44" s="19" t="s">
        <v>53</v>
      </c>
      <c r="B44" s="336">
        <v>13562883</v>
      </c>
      <c r="C44" s="337">
        <v>12265820</v>
      </c>
    </row>
    <row r="45" spans="1:3" ht="19.5" thickBot="1">
      <c r="A45" s="23" t="s">
        <v>54</v>
      </c>
      <c r="B45" s="22">
        <f>SUM(B36:B44)</f>
        <v>1005500815</v>
      </c>
      <c r="C45" s="22">
        <f>SUM(C37:C44)</f>
        <v>811797749</v>
      </c>
    </row>
    <row r="46" spans="1:3" ht="18.75">
      <c r="A46" s="9" t="s">
        <v>55</v>
      </c>
      <c r="B46" s="24"/>
      <c r="C46" s="24"/>
    </row>
    <row r="47" spans="1:6" ht="18.75">
      <c r="A47" s="12" t="s">
        <v>56</v>
      </c>
      <c r="B47" s="14">
        <v>51107478</v>
      </c>
      <c r="C47" s="14">
        <v>41124480</v>
      </c>
      <c r="F47" s="25"/>
    </row>
    <row r="48" spans="1:6" ht="18.75">
      <c r="A48" s="12" t="s">
        <v>57</v>
      </c>
      <c r="B48" s="14">
        <v>49111</v>
      </c>
      <c r="C48" s="14">
        <v>49082</v>
      </c>
      <c r="F48" s="25"/>
    </row>
    <row r="49" spans="1:6" ht="18.75">
      <c r="A49" s="12" t="s">
        <v>58</v>
      </c>
      <c r="B49" s="14">
        <v>8412</v>
      </c>
      <c r="C49" s="14">
        <v>8487</v>
      </c>
      <c r="F49" s="25"/>
    </row>
    <row r="50" spans="1:6" ht="18.75">
      <c r="A50" s="12" t="s">
        <v>59</v>
      </c>
      <c r="B50" s="26">
        <v>-18641</v>
      </c>
      <c r="C50" s="26">
        <v>-24958</v>
      </c>
      <c r="F50" s="25"/>
    </row>
    <row r="51" spans="1:6" ht="18.75">
      <c r="A51" s="12" t="s">
        <v>60</v>
      </c>
      <c r="B51" s="14">
        <v>12158223</v>
      </c>
      <c r="C51" s="14">
        <v>12131875</v>
      </c>
      <c r="D51" s="25"/>
      <c r="F51" s="25"/>
    </row>
    <row r="52" spans="1:6" ht="18.75">
      <c r="A52" s="12" t="s">
        <v>61</v>
      </c>
      <c r="B52" s="27">
        <v>16631209</v>
      </c>
      <c r="C52" s="27">
        <v>16631209</v>
      </c>
      <c r="D52" s="25"/>
      <c r="F52" s="25"/>
    </row>
    <row r="53" spans="1:6" ht="19.5" thickBot="1">
      <c r="A53" s="12" t="s">
        <v>62</v>
      </c>
      <c r="B53" s="27">
        <v>6037313</v>
      </c>
      <c r="C53" s="27">
        <v>1294829</v>
      </c>
      <c r="F53" s="25"/>
    </row>
    <row r="54" spans="1:6" ht="19.5" thickBot="1">
      <c r="A54" s="28" t="s">
        <v>63</v>
      </c>
      <c r="B54" s="22">
        <f>SUM(B47:B53)</f>
        <v>85973105</v>
      </c>
      <c r="C54" s="22">
        <f>SUM(C47:C53)</f>
        <v>71215004</v>
      </c>
      <c r="F54" s="25"/>
    </row>
    <row r="55" spans="1:6" ht="19.5" thickBot="1">
      <c r="A55" s="29" t="s">
        <v>64</v>
      </c>
      <c r="B55" s="30">
        <v>0</v>
      </c>
      <c r="C55" s="30">
        <v>0</v>
      </c>
      <c r="F55" s="25"/>
    </row>
    <row r="56" spans="1:6" ht="19.5" thickBot="1">
      <c r="A56" s="28" t="s">
        <v>65</v>
      </c>
      <c r="B56" s="31">
        <f>B54+B55</f>
        <v>85973105</v>
      </c>
      <c r="C56" s="31">
        <f>C54+C55</f>
        <v>71215004</v>
      </c>
      <c r="F56" s="25"/>
    </row>
    <row r="57" spans="1:6" ht="19.5" thickBot="1">
      <c r="A57" s="28" t="s">
        <v>66</v>
      </c>
      <c r="B57" s="22">
        <f>B56+B45</f>
        <v>1091473920</v>
      </c>
      <c r="C57" s="22">
        <f>C56+C45</f>
        <v>883012753</v>
      </c>
      <c r="F57" s="25"/>
    </row>
    <row r="58" spans="2:3" ht="9" customHeight="1">
      <c r="B58" s="32">
        <f>B57-B34</f>
        <v>0</v>
      </c>
      <c r="C58" s="32">
        <f>C57-C34</f>
        <v>0</v>
      </c>
    </row>
    <row r="59" spans="1:3" ht="18.75">
      <c r="A59" s="345" t="s">
        <v>67</v>
      </c>
      <c r="B59" s="32"/>
      <c r="C59" s="32"/>
    </row>
    <row r="60" spans="1:3" ht="18.75">
      <c r="A60" s="345" t="s">
        <v>68</v>
      </c>
      <c r="B60" s="32"/>
      <c r="C60" s="32"/>
    </row>
    <row r="61" spans="2:3" ht="11.25" customHeight="1">
      <c r="B61" s="32"/>
      <c r="C61" s="32"/>
    </row>
    <row r="62" spans="1:3" ht="18.75">
      <c r="A62" s="3" t="s">
        <v>69</v>
      </c>
      <c r="B62" s="32"/>
      <c r="C62" s="32"/>
    </row>
    <row r="63" spans="1:3" ht="18.75" hidden="1">
      <c r="A63" s="33" t="s">
        <v>3</v>
      </c>
      <c r="B63" s="34"/>
      <c r="C63" s="34"/>
    </row>
    <row r="64" spans="1:3" ht="18.75" hidden="1">
      <c r="A64" s="347"/>
      <c r="B64" s="347"/>
      <c r="C64" s="347"/>
    </row>
    <row r="66" spans="1:2" ht="19.5">
      <c r="A66" s="35" t="s">
        <v>70</v>
      </c>
      <c r="B66" s="313" t="s">
        <v>72</v>
      </c>
    </row>
    <row r="67" spans="1:251" ht="18.75">
      <c r="A67"/>
      <c r="B67" s="3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ht="19.5">
      <c r="A68" s="35"/>
      <c r="B68" s="3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ht="19.5">
      <c r="A69" s="35" t="s">
        <v>71</v>
      </c>
      <c r="B69" s="37" t="s">
        <v>73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ht="20.25">
      <c r="A70" s="38"/>
      <c r="B70" s="31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ht="18.75">
      <c r="A71" s="195" t="s">
        <v>168</v>
      </c>
      <c r="B71" s="3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ht="18.75">
      <c r="A72" s="195" t="s">
        <v>169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ht="18.75">
      <c r="A73" s="4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ht="18.75">
      <c r="A74" s="4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ht="18.75" hidden="1">
      <c r="A75" s="42" t="s">
        <v>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</sheetData>
  <sheetProtection/>
  <mergeCells count="6">
    <mergeCell ref="A64:C6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1">
      <selection activeCell="G5" sqref="G5"/>
    </sheetView>
  </sheetViews>
  <sheetFormatPr defaultColWidth="9.140625" defaultRowHeight="15"/>
  <cols>
    <col min="1" max="1" width="91.140625" style="59" customWidth="1"/>
    <col min="2" max="2" width="27.8515625" style="159" bestFit="1" customWidth="1"/>
    <col min="3" max="3" width="28.140625" style="160" customWidth="1"/>
    <col min="4" max="4" width="27.8515625" style="161" hidden="1" customWidth="1"/>
    <col min="5" max="5" width="19.7109375" style="59" hidden="1" customWidth="1"/>
    <col min="6" max="6" width="21.28125" style="60" customWidth="1"/>
    <col min="7" max="7" width="21.28125" style="60" bestFit="1" customWidth="1"/>
    <col min="8" max="8" width="18.28125" style="59" customWidth="1"/>
    <col min="9" max="9" width="17.28125" style="59" customWidth="1"/>
    <col min="10" max="10" width="13.421875" style="59" bestFit="1" customWidth="1"/>
    <col min="11" max="16384" width="9.140625" style="59" customWidth="1"/>
  </cols>
  <sheetData>
    <row r="1" spans="1:7" s="47" customFormat="1" ht="18.75">
      <c r="A1" s="43" t="s">
        <v>21</v>
      </c>
      <c r="B1" s="44"/>
      <c r="C1" s="343"/>
      <c r="D1" s="46"/>
      <c r="F1" s="48"/>
      <c r="G1" s="48"/>
    </row>
    <row r="2" spans="1:7" s="47" customFormat="1" ht="18.75">
      <c r="A2" s="47" t="s">
        <v>74</v>
      </c>
      <c r="B2" s="49"/>
      <c r="C2" s="45"/>
      <c r="D2" s="50"/>
      <c r="F2" s="48"/>
      <c r="G2" s="48"/>
    </row>
    <row r="3" spans="1:7" s="47" customFormat="1" ht="18.75">
      <c r="A3" s="47" t="s">
        <v>75</v>
      </c>
      <c r="B3" s="49"/>
      <c r="C3" s="45"/>
      <c r="D3" s="50"/>
      <c r="F3" s="48"/>
      <c r="G3" s="48"/>
    </row>
    <row r="4" spans="1:7" s="47" customFormat="1" ht="18.75">
      <c r="A4" s="47" t="s">
        <v>24</v>
      </c>
      <c r="B4" s="49"/>
      <c r="C4" s="45"/>
      <c r="D4" s="50"/>
      <c r="F4" s="48"/>
      <c r="G4" s="48"/>
    </row>
    <row r="5" spans="1:7" s="47" customFormat="1" ht="18.75">
      <c r="A5" s="43" t="s">
        <v>25</v>
      </c>
      <c r="B5" s="49"/>
      <c r="C5" s="45"/>
      <c r="D5" s="50"/>
      <c r="F5" s="48"/>
      <c r="G5" s="48"/>
    </row>
    <row r="6" spans="1:7" s="55" customFormat="1" ht="16.5">
      <c r="A6" s="51"/>
      <c r="B6" s="52"/>
      <c r="C6" s="53"/>
      <c r="D6" s="54"/>
      <c r="F6" s="56"/>
      <c r="G6" s="56"/>
    </row>
    <row r="7" spans="1:7" s="55" customFormat="1" ht="19.5">
      <c r="A7" s="352" t="s">
        <v>192</v>
      </c>
      <c r="B7" s="352"/>
      <c r="C7" s="352"/>
      <c r="D7" s="57"/>
      <c r="F7" s="56"/>
      <c r="G7" s="56"/>
    </row>
    <row r="8" spans="1:7" s="55" customFormat="1" ht="19.5">
      <c r="A8" s="352" t="s">
        <v>191</v>
      </c>
      <c r="B8" s="352"/>
      <c r="C8" s="352"/>
      <c r="D8" s="57"/>
      <c r="F8" s="56"/>
      <c r="G8" s="56"/>
    </row>
    <row r="9" spans="1:7" s="55" customFormat="1" ht="19.5" hidden="1">
      <c r="A9" s="353" t="s">
        <v>0</v>
      </c>
      <c r="B9" s="353"/>
      <c r="C9" s="353"/>
      <c r="D9" s="57"/>
      <c r="F9" s="56"/>
      <c r="G9" s="56"/>
    </row>
    <row r="10" spans="1:4" ht="19.5" customHeight="1">
      <c r="A10" s="351"/>
      <c r="B10" s="351"/>
      <c r="C10" s="351"/>
      <c r="D10" s="58"/>
    </row>
    <row r="11" spans="1:4" ht="17.25" thickBot="1">
      <c r="A11" s="61"/>
      <c r="B11" s="62"/>
      <c r="C11" s="63" t="s">
        <v>28</v>
      </c>
      <c r="D11" s="64"/>
    </row>
    <row r="12" spans="1:10" s="16" customFormat="1" ht="24.75" customHeight="1" thickBot="1">
      <c r="A12" s="65"/>
      <c r="B12" s="66" t="s">
        <v>76</v>
      </c>
      <c r="C12" s="66" t="s">
        <v>77</v>
      </c>
      <c r="D12" s="67" t="s">
        <v>6</v>
      </c>
      <c r="F12" s="68"/>
      <c r="G12" s="68"/>
      <c r="J12" s="69"/>
    </row>
    <row r="13" spans="1:7" s="16" customFormat="1" ht="18.75">
      <c r="A13" s="70"/>
      <c r="B13" s="71"/>
      <c r="C13" s="72"/>
      <c r="D13" s="73"/>
      <c r="F13" s="68"/>
      <c r="G13" s="68"/>
    </row>
    <row r="14" spans="1:7" s="16" customFormat="1" ht="18.75">
      <c r="A14" s="74" t="s">
        <v>78</v>
      </c>
      <c r="B14" s="75">
        <v>24398829</v>
      </c>
      <c r="C14" s="76">
        <v>16903940</v>
      </c>
      <c r="D14" s="77">
        <v>56886533</v>
      </c>
      <c r="E14" s="78"/>
      <c r="F14" s="68"/>
      <c r="G14" s="68"/>
    </row>
    <row r="15" spans="1:7" s="16" customFormat="1" ht="18.75">
      <c r="A15" s="79"/>
      <c r="B15" s="80"/>
      <c r="C15" s="81"/>
      <c r="D15" s="82"/>
      <c r="E15" s="78"/>
      <c r="F15" s="68"/>
      <c r="G15" s="68"/>
    </row>
    <row r="16" spans="1:7" s="16" customFormat="1" ht="18.75">
      <c r="A16" s="79" t="s">
        <v>79</v>
      </c>
      <c r="B16" s="75">
        <v>-12578465</v>
      </c>
      <c r="C16" s="81">
        <v>-8923693</v>
      </c>
      <c r="D16" s="77">
        <v>-27660742</v>
      </c>
      <c r="F16" s="68"/>
      <c r="G16" s="68"/>
    </row>
    <row r="17" spans="1:7" s="16" customFormat="1" ht="19.5" thickBot="1">
      <c r="A17" s="83"/>
      <c r="B17" s="84"/>
      <c r="C17" s="76"/>
      <c r="D17" s="85"/>
      <c r="F17" s="68"/>
      <c r="G17" s="68"/>
    </row>
    <row r="18" spans="1:7" s="16" customFormat="1" ht="19.5" thickBot="1">
      <c r="A18" s="88" t="s">
        <v>80</v>
      </c>
      <c r="B18" s="286">
        <f>B14+B16</f>
        <v>11820364</v>
      </c>
      <c r="C18" s="286">
        <f>C14+C16</f>
        <v>7980247</v>
      </c>
      <c r="D18" s="89">
        <f>D14+D16</f>
        <v>29225791</v>
      </c>
      <c r="F18" s="68"/>
      <c r="G18" s="90"/>
    </row>
    <row r="19" spans="1:7" s="16" customFormat="1" ht="18.75">
      <c r="A19" s="91"/>
      <c r="B19" s="287"/>
      <c r="C19" s="92"/>
      <c r="D19" s="93"/>
      <c r="F19" s="68"/>
      <c r="G19" s="68"/>
    </row>
    <row r="20" spans="1:7" s="16" customFormat="1" ht="18.75">
      <c r="A20" s="79" t="s">
        <v>81</v>
      </c>
      <c r="B20" s="75">
        <v>2115864</v>
      </c>
      <c r="C20" s="94">
        <v>2078691</v>
      </c>
      <c r="D20" s="77">
        <v>8165830</v>
      </c>
      <c r="F20" s="68"/>
      <c r="G20" s="68"/>
    </row>
    <row r="21" spans="1:7" s="16" customFormat="1" ht="18.75">
      <c r="A21" s="79"/>
      <c r="B21" s="80"/>
      <c r="C21" s="81"/>
      <c r="D21" s="82"/>
      <c r="F21" s="68"/>
      <c r="G21" s="68"/>
    </row>
    <row r="22" spans="1:7" s="16" customFormat="1" ht="18.75">
      <c r="A22" s="79" t="s">
        <v>82</v>
      </c>
      <c r="B22" s="75">
        <v>-440246</v>
      </c>
      <c r="C22" s="81">
        <v>-431764</v>
      </c>
      <c r="D22" s="77">
        <v>-1742776</v>
      </c>
      <c r="F22" s="68"/>
      <c r="G22" s="68"/>
    </row>
    <row r="23" spans="1:7" s="16" customFormat="1" ht="19.5" thickBot="1">
      <c r="A23" s="86"/>
      <c r="B23" s="84"/>
      <c r="C23" s="87"/>
      <c r="D23" s="85"/>
      <c r="F23" s="68"/>
      <c r="G23" s="68"/>
    </row>
    <row r="24" spans="1:7" s="16" customFormat="1" ht="19.5" thickBot="1">
      <c r="A24" s="88" t="s">
        <v>83</v>
      </c>
      <c r="B24" s="286">
        <f>B20+B22</f>
        <v>1675618</v>
      </c>
      <c r="C24" s="286">
        <f>C20+C22</f>
        <v>1646927</v>
      </c>
      <c r="D24" s="89">
        <f>D20+D22</f>
        <v>6423054</v>
      </c>
      <c r="F24" s="68"/>
      <c r="G24" s="68"/>
    </row>
    <row r="25" spans="1:7" s="16" customFormat="1" ht="18.75">
      <c r="A25" s="74"/>
      <c r="B25" s="287"/>
      <c r="C25" s="92"/>
      <c r="D25" s="93"/>
      <c r="F25" s="68"/>
      <c r="G25" s="68"/>
    </row>
    <row r="26" spans="1:7" s="16" customFormat="1" ht="18.75">
      <c r="A26" s="74" t="s">
        <v>84</v>
      </c>
      <c r="B26" s="75">
        <v>2204137</v>
      </c>
      <c r="C26" s="96">
        <v>3488234</v>
      </c>
      <c r="D26" s="77">
        <v>2562859</v>
      </c>
      <c r="E26" s="46">
        <f>D26-B26</f>
        <v>358722</v>
      </c>
      <c r="F26" s="68"/>
      <c r="G26" s="68"/>
    </row>
    <row r="27" spans="1:7" s="16" customFormat="1" ht="18.75">
      <c r="A27" s="74"/>
      <c r="B27" s="287"/>
      <c r="C27" s="92"/>
      <c r="D27" s="93"/>
      <c r="F27" s="68"/>
      <c r="G27" s="68"/>
    </row>
    <row r="28" spans="1:7" s="16" customFormat="1" ht="18.75">
      <c r="A28" s="74" t="s">
        <v>85</v>
      </c>
      <c r="B28" s="287">
        <v>-16110</v>
      </c>
      <c r="C28" s="92">
        <v>-2233260</v>
      </c>
      <c r="D28" s="93"/>
      <c r="F28" s="68"/>
      <c r="G28" s="68"/>
    </row>
    <row r="29" spans="1:7" s="16" customFormat="1" ht="18.75">
      <c r="A29" s="74"/>
      <c r="B29" s="287"/>
      <c r="C29" s="92"/>
      <c r="D29" s="93"/>
      <c r="F29" s="68"/>
      <c r="G29" s="68"/>
    </row>
    <row r="30" spans="1:7" s="16" customFormat="1" ht="18.75">
      <c r="A30" s="91" t="s">
        <v>86</v>
      </c>
      <c r="B30" s="288">
        <f>B26+B28</f>
        <v>2188027</v>
      </c>
      <c r="C30" s="288">
        <f>C26+C28</f>
        <v>1254974</v>
      </c>
      <c r="D30" s="93"/>
      <c r="F30" s="68"/>
      <c r="G30" s="68"/>
    </row>
    <row r="31" spans="1:7" s="16" customFormat="1" ht="18.75">
      <c r="A31" s="74"/>
      <c r="B31" s="287"/>
      <c r="C31" s="92"/>
      <c r="D31" s="93"/>
      <c r="F31" s="68"/>
      <c r="G31" s="68"/>
    </row>
    <row r="32" spans="1:7" s="16" customFormat="1" ht="18.75">
      <c r="A32" s="74" t="s">
        <v>87</v>
      </c>
      <c r="B32" s="287">
        <v>-90611</v>
      </c>
      <c r="C32" s="92">
        <v>-589653</v>
      </c>
      <c r="D32" s="93"/>
      <c r="F32" s="68"/>
      <c r="G32" s="68"/>
    </row>
    <row r="33" spans="1:7" s="16" customFormat="1" ht="18.75">
      <c r="A33" s="74"/>
      <c r="B33" s="287"/>
      <c r="C33" s="92"/>
      <c r="D33" s="93"/>
      <c r="F33" s="68"/>
      <c r="G33" s="68"/>
    </row>
    <row r="34" spans="1:7" s="16" customFormat="1" ht="18.75">
      <c r="A34" s="74" t="s">
        <v>90</v>
      </c>
      <c r="B34" s="287">
        <v>-845028</v>
      </c>
      <c r="C34" s="92">
        <v>486451</v>
      </c>
      <c r="D34" s="93"/>
      <c r="F34" s="68"/>
      <c r="G34" s="68"/>
    </row>
    <row r="35" spans="1:7" s="16" customFormat="1" ht="19.5" thickBot="1">
      <c r="A35" s="74"/>
      <c r="B35" s="287"/>
      <c r="C35" s="92"/>
      <c r="D35" s="93"/>
      <c r="F35" s="68"/>
      <c r="G35" s="68"/>
    </row>
    <row r="36" spans="1:7" s="16" customFormat="1" ht="19.5" thickBot="1">
      <c r="A36" s="88" t="s">
        <v>88</v>
      </c>
      <c r="B36" s="286">
        <f>B30+B32+B34</f>
        <v>1252388</v>
      </c>
      <c r="C36" s="286">
        <f>C30+C32+C34</f>
        <v>1151772</v>
      </c>
      <c r="D36" s="93"/>
      <c r="F36" s="68"/>
      <c r="G36" s="68"/>
    </row>
    <row r="37" spans="1:7" s="16" customFormat="1" ht="18.75">
      <c r="A37" s="74"/>
      <c r="B37" s="287"/>
      <c r="C37" s="92"/>
      <c r="D37" s="93"/>
      <c r="F37" s="68"/>
      <c r="G37" s="68"/>
    </row>
    <row r="38" spans="1:7" s="16" customFormat="1" ht="18.75">
      <c r="A38" s="339" t="s">
        <v>89</v>
      </c>
      <c r="B38" s="287">
        <v>-1134150</v>
      </c>
      <c r="C38" s="92">
        <v>-601325</v>
      </c>
      <c r="D38" s="93"/>
      <c r="F38" s="68"/>
      <c r="G38" s="68"/>
    </row>
    <row r="39" spans="1:7" s="16" customFormat="1" ht="18.75">
      <c r="A39" s="339"/>
      <c r="B39" s="287"/>
      <c r="C39" s="92"/>
      <c r="D39" s="93"/>
      <c r="F39" s="68"/>
      <c r="G39" s="68"/>
    </row>
    <row r="40" spans="1:7" s="16" customFormat="1" ht="18.75">
      <c r="A40" s="339" t="s">
        <v>91</v>
      </c>
      <c r="B40" s="287">
        <v>4432</v>
      </c>
      <c r="C40" s="92">
        <v>274130</v>
      </c>
      <c r="D40" s="93"/>
      <c r="F40" s="68"/>
      <c r="G40" s="68"/>
    </row>
    <row r="41" spans="1:7" s="16" customFormat="1" ht="18.75">
      <c r="A41" s="74"/>
      <c r="B41" s="287"/>
      <c r="C41" s="92"/>
      <c r="D41" s="93"/>
      <c r="F41" s="68"/>
      <c r="G41" s="68"/>
    </row>
    <row r="42" spans="1:7" s="16" customFormat="1" ht="18.75">
      <c r="A42" s="91" t="s">
        <v>92</v>
      </c>
      <c r="B42" s="288">
        <f>B38+B40</f>
        <v>-1129718</v>
      </c>
      <c r="C42" s="288">
        <f>C38+C40</f>
        <v>-327195</v>
      </c>
      <c r="D42" s="93"/>
      <c r="F42" s="68"/>
      <c r="G42" s="68"/>
    </row>
    <row r="43" spans="1:7" s="16" customFormat="1" ht="18.75">
      <c r="A43" s="74"/>
      <c r="B43" s="287"/>
      <c r="C43" s="92"/>
      <c r="D43" s="93"/>
      <c r="F43" s="68"/>
      <c r="G43" s="68"/>
    </row>
    <row r="44" spans="1:7" s="16" customFormat="1" ht="18.75">
      <c r="A44" s="74" t="s">
        <v>93</v>
      </c>
      <c r="B44" s="287">
        <v>-79044</v>
      </c>
      <c r="C44" s="92">
        <v>403555</v>
      </c>
      <c r="D44" s="93"/>
      <c r="F44" s="68"/>
      <c r="G44" s="68"/>
    </row>
    <row r="45" spans="1:7" s="16" customFormat="1" ht="18.75">
      <c r="A45" s="74"/>
      <c r="B45" s="287"/>
      <c r="C45" s="92"/>
      <c r="D45" s="93"/>
      <c r="F45" s="68"/>
      <c r="G45" s="68"/>
    </row>
    <row r="46" spans="1:7" s="16" customFormat="1" ht="18.75">
      <c r="A46" s="74" t="s">
        <v>94</v>
      </c>
      <c r="B46" s="287">
        <v>0</v>
      </c>
      <c r="C46" s="92">
        <v>-419750</v>
      </c>
      <c r="D46" s="93"/>
      <c r="F46" s="68"/>
      <c r="G46" s="68"/>
    </row>
    <row r="47" spans="1:7" s="16" customFormat="1" ht="19.5" thickBot="1">
      <c r="A47" s="74"/>
      <c r="B47" s="287"/>
      <c r="C47" s="92"/>
      <c r="D47" s="93"/>
      <c r="F47" s="68"/>
      <c r="G47" s="68"/>
    </row>
    <row r="48" spans="1:7" s="16" customFormat="1" ht="19.5" thickBot="1">
      <c r="A48" s="88" t="s">
        <v>95</v>
      </c>
      <c r="B48" s="286">
        <f>B42+B44+B46</f>
        <v>-1208762</v>
      </c>
      <c r="C48" s="286">
        <f>C42+C44+C46</f>
        <v>-343390</v>
      </c>
      <c r="D48" s="97"/>
      <c r="F48" s="68"/>
      <c r="G48" s="68"/>
    </row>
    <row r="49" spans="1:7" s="16" customFormat="1" ht="18.75" customHeight="1">
      <c r="A49" s="74"/>
      <c r="B49" s="287"/>
      <c r="C49" s="92"/>
      <c r="D49" s="93"/>
      <c r="F49" s="68"/>
      <c r="G49" s="68"/>
    </row>
    <row r="50" spans="1:7" s="16" customFormat="1" ht="24.75" customHeight="1">
      <c r="A50" s="79" t="s">
        <v>96</v>
      </c>
      <c r="B50" s="75">
        <v>-6375</v>
      </c>
      <c r="C50" s="81">
        <v>-30165</v>
      </c>
      <c r="D50" s="77">
        <v>251240</v>
      </c>
      <c r="F50" s="68"/>
      <c r="G50" s="68"/>
    </row>
    <row r="51" spans="1:7" s="16" customFormat="1" ht="18.75">
      <c r="A51" s="79"/>
      <c r="B51" s="80"/>
      <c r="C51" s="98"/>
      <c r="D51" s="82"/>
      <c r="F51" s="68"/>
      <c r="G51" s="68"/>
    </row>
    <row r="52" spans="1:7" s="16" customFormat="1" ht="21" customHeight="1">
      <c r="A52" s="79" t="s">
        <v>97</v>
      </c>
      <c r="B52" s="75">
        <v>3923755</v>
      </c>
      <c r="C52" s="81">
        <v>605656</v>
      </c>
      <c r="D52" s="77">
        <v>1941640</v>
      </c>
      <c r="F52" s="68"/>
      <c r="G52" s="68"/>
    </row>
    <row r="53" spans="1:7" s="16" customFormat="1" ht="21" customHeight="1">
      <c r="A53" s="79"/>
      <c r="B53" s="80"/>
      <c r="C53" s="98"/>
      <c r="D53" s="82"/>
      <c r="F53" s="68"/>
      <c r="G53" s="68"/>
    </row>
    <row r="54" spans="1:7" s="16" customFormat="1" ht="36" customHeight="1" hidden="1">
      <c r="A54" s="79" t="s">
        <v>7</v>
      </c>
      <c r="B54" s="75">
        <v>0</v>
      </c>
      <c r="C54" s="98">
        <v>0</v>
      </c>
      <c r="D54" s="77">
        <v>74533</v>
      </c>
      <c r="F54" s="68"/>
      <c r="G54" s="68"/>
    </row>
    <row r="55" spans="1:7" s="16" customFormat="1" ht="18.75" customHeight="1" hidden="1">
      <c r="A55" s="79"/>
      <c r="B55" s="80"/>
      <c r="C55" s="98"/>
      <c r="D55" s="82"/>
      <c r="F55" s="68"/>
      <c r="G55" s="68"/>
    </row>
    <row r="56" spans="1:7" s="16" customFormat="1" ht="18.75" customHeight="1" hidden="1">
      <c r="A56" s="79" t="s">
        <v>8</v>
      </c>
      <c r="B56" s="80"/>
      <c r="C56" s="98">
        <v>0</v>
      </c>
      <c r="D56" s="82"/>
      <c r="F56" s="68"/>
      <c r="G56" s="68"/>
    </row>
    <row r="57" spans="1:7" s="16" customFormat="1" ht="18.75" hidden="1">
      <c r="A57" s="79"/>
      <c r="B57" s="80"/>
      <c r="C57" s="98"/>
      <c r="D57" s="82"/>
      <c r="F57" s="68"/>
      <c r="G57" s="68"/>
    </row>
    <row r="58" spans="1:7" s="16" customFormat="1" ht="18.75">
      <c r="A58" s="79" t="s">
        <v>98</v>
      </c>
      <c r="B58" s="75">
        <v>5580</v>
      </c>
      <c r="C58" s="81">
        <v>68</v>
      </c>
      <c r="D58" s="77">
        <v>18415</v>
      </c>
      <c r="F58" s="68"/>
      <c r="G58" s="68"/>
    </row>
    <row r="59" spans="1:7" s="16" customFormat="1" ht="17.25" customHeight="1">
      <c r="A59" s="79"/>
      <c r="B59" s="80"/>
      <c r="C59" s="81"/>
      <c r="D59" s="82"/>
      <c r="F59" s="68"/>
      <c r="G59" s="68"/>
    </row>
    <row r="60" spans="1:7" s="16" customFormat="1" ht="22.5" customHeight="1">
      <c r="A60" s="17" t="s">
        <v>99</v>
      </c>
      <c r="B60" s="75">
        <v>114918</v>
      </c>
      <c r="C60" s="81">
        <v>113566</v>
      </c>
      <c r="D60" s="77">
        <v>44921</v>
      </c>
      <c r="F60" s="68"/>
      <c r="G60" s="68"/>
    </row>
    <row r="61" spans="1:7" s="16" customFormat="1" ht="15.75" customHeight="1" thickBot="1">
      <c r="A61" s="79"/>
      <c r="B61" s="80"/>
      <c r="C61" s="98"/>
      <c r="D61" s="82"/>
      <c r="F61" s="68"/>
      <c r="G61" s="68"/>
    </row>
    <row r="62" spans="1:7" s="16" customFormat="1" ht="19.5" thickBot="1">
      <c r="A62" s="88" t="s">
        <v>100</v>
      </c>
      <c r="B62" s="99">
        <f>B50+B52+B54+B58+B60</f>
        <v>4037878</v>
      </c>
      <c r="C62" s="99">
        <f>C50+C52+C54+C58+C60</f>
        <v>689125</v>
      </c>
      <c r="D62" s="100">
        <f>D26+D50+D52+D54+D58+D60</f>
        <v>4893608</v>
      </c>
      <c r="F62" s="68"/>
      <c r="G62" s="68"/>
    </row>
    <row r="63" spans="1:7" s="16" customFormat="1" ht="18.75">
      <c r="A63" s="74"/>
      <c r="B63" s="287"/>
      <c r="C63" s="92"/>
      <c r="D63" s="93"/>
      <c r="F63" s="68"/>
      <c r="G63" s="68"/>
    </row>
    <row r="64" spans="1:7" s="16" customFormat="1" ht="18.75">
      <c r="A64" s="79" t="s">
        <v>101</v>
      </c>
      <c r="B64" s="75">
        <v>-4350449</v>
      </c>
      <c r="C64" s="81">
        <v>-2081263</v>
      </c>
      <c r="D64" s="77">
        <v>-8543354</v>
      </c>
      <c r="F64" s="68"/>
      <c r="G64" s="68"/>
    </row>
    <row r="65" spans="1:7" s="16" customFormat="1" ht="18.75">
      <c r="A65" s="79"/>
      <c r="B65" s="80"/>
      <c r="C65" s="81"/>
      <c r="D65" s="82"/>
      <c r="F65" s="68"/>
      <c r="G65" s="68"/>
    </row>
    <row r="66" spans="1:7" s="16" customFormat="1" ht="18.75">
      <c r="A66" s="340" t="s">
        <v>102</v>
      </c>
      <c r="B66" s="75">
        <v>-3967748</v>
      </c>
      <c r="C66" s="81">
        <v>-2293051</v>
      </c>
      <c r="D66" s="77">
        <v>-8502256</v>
      </c>
      <c r="F66" s="68"/>
      <c r="G66" s="68"/>
    </row>
    <row r="67" spans="1:7" s="16" customFormat="1" ht="18.75">
      <c r="A67" s="79"/>
      <c r="B67" s="75"/>
      <c r="C67" s="81"/>
      <c r="D67" s="77"/>
      <c r="F67" s="68"/>
      <c r="G67" s="68"/>
    </row>
    <row r="68" spans="1:7" s="16" customFormat="1" ht="18.75">
      <c r="A68" s="340" t="s">
        <v>103</v>
      </c>
      <c r="B68" s="75">
        <v>-3670652</v>
      </c>
      <c r="C68" s="81">
        <v>-2839981</v>
      </c>
      <c r="D68" s="77">
        <v>-10064984</v>
      </c>
      <c r="E68" s="95">
        <v>-1447085</v>
      </c>
      <c r="F68" s="68"/>
      <c r="G68" s="68"/>
    </row>
    <row r="69" spans="1:7" s="16" customFormat="1" ht="19.5" thickBot="1">
      <c r="A69" s="101"/>
      <c r="B69" s="84"/>
      <c r="C69" s="87"/>
      <c r="D69" s="85"/>
      <c r="F69" s="68"/>
      <c r="G69" s="68"/>
    </row>
    <row r="70" spans="1:7" s="16" customFormat="1" ht="19.5" thickBot="1">
      <c r="A70" s="88" t="s">
        <v>104</v>
      </c>
      <c r="B70" s="99">
        <f>B64+B66+B68</f>
        <v>-11988849</v>
      </c>
      <c r="C70" s="99">
        <f>C64+C66+C68</f>
        <v>-7214295</v>
      </c>
      <c r="D70" s="100">
        <f>SUM(D64:D69)</f>
        <v>-27110594</v>
      </c>
      <c r="F70" s="68"/>
      <c r="G70" s="68"/>
    </row>
    <row r="71" spans="1:7" s="16" customFormat="1" ht="18.75">
      <c r="A71" s="102"/>
      <c r="B71" s="289"/>
      <c r="C71" s="103"/>
      <c r="D71" s="104"/>
      <c r="F71" s="68"/>
      <c r="G71" s="68"/>
    </row>
    <row r="72" spans="1:7" s="16" customFormat="1" ht="18.75">
      <c r="A72" s="105" t="s">
        <v>105</v>
      </c>
      <c r="B72" s="290">
        <f>B70+B62+B48+B36+B24+B18</f>
        <v>5588637</v>
      </c>
      <c r="C72" s="290">
        <f>C70+C62+C48+C36+C24+C18</f>
        <v>3910386</v>
      </c>
      <c r="D72" s="106">
        <f>D18+D24+D62+D70</f>
        <v>13431859</v>
      </c>
      <c r="E72" s="78">
        <f>D18+D24+D62+D70</f>
        <v>13431859</v>
      </c>
      <c r="F72" s="68"/>
      <c r="G72" s="68"/>
    </row>
    <row r="73" spans="1:7" s="16" customFormat="1" ht="18.75">
      <c r="A73" s="107"/>
      <c r="B73" s="290"/>
      <c r="C73" s="108"/>
      <c r="D73" s="106"/>
      <c r="F73" s="68"/>
      <c r="G73" s="68"/>
    </row>
    <row r="74" spans="1:7" s="16" customFormat="1" ht="18.75">
      <c r="A74" s="340" t="s">
        <v>106</v>
      </c>
      <c r="B74" s="75">
        <v>-758026</v>
      </c>
      <c r="C74" s="81">
        <v>-667742</v>
      </c>
      <c r="D74" s="77">
        <v>-2678785</v>
      </c>
      <c r="F74" s="68"/>
      <c r="G74" s="68"/>
    </row>
    <row r="75" spans="1:7" s="16" customFormat="1" ht="19.5" thickBot="1">
      <c r="A75" s="109"/>
      <c r="B75" s="291"/>
      <c r="C75" s="110"/>
      <c r="D75" s="111"/>
      <c r="F75" s="68"/>
      <c r="G75" s="68"/>
    </row>
    <row r="76" spans="1:7" s="16" customFormat="1" ht="21.75" customHeight="1" thickBot="1">
      <c r="A76" s="88" t="s">
        <v>107</v>
      </c>
      <c r="B76" s="99">
        <f>B72+B74</f>
        <v>4830611</v>
      </c>
      <c r="C76" s="99">
        <f>C72+C74</f>
        <v>3242644</v>
      </c>
      <c r="D76" s="112">
        <f>D72+D74</f>
        <v>10753074</v>
      </c>
      <c r="F76" s="68"/>
      <c r="G76" s="68"/>
    </row>
    <row r="77" spans="1:7" s="16" customFormat="1" ht="21.75" customHeight="1" thickBot="1">
      <c r="A77" s="113"/>
      <c r="B77" s="292"/>
      <c r="C77" s="114"/>
      <c r="D77" s="115"/>
      <c r="F77" s="68"/>
      <c r="G77" s="68"/>
    </row>
    <row r="78" spans="1:7" s="16" customFormat="1" ht="21.75" customHeight="1" thickBot="1">
      <c r="A78" s="119" t="s">
        <v>108</v>
      </c>
      <c r="B78" s="293"/>
      <c r="C78" s="252"/>
      <c r="D78" s="116"/>
      <c r="F78" s="68"/>
      <c r="G78" s="68"/>
    </row>
    <row r="79" spans="1:7" s="16" customFormat="1" ht="21.75" customHeight="1">
      <c r="A79" s="143" t="s">
        <v>109</v>
      </c>
      <c r="B79" s="294">
        <f>B76</f>
        <v>4830611</v>
      </c>
      <c r="C79" s="96">
        <v>3242532</v>
      </c>
      <c r="D79" s="117"/>
      <c r="F79" s="68"/>
      <c r="G79" s="68"/>
    </row>
    <row r="80" spans="1:7" s="16" customFormat="1" ht="21.75" customHeight="1">
      <c r="A80" s="17" t="s">
        <v>110</v>
      </c>
      <c r="B80" s="294">
        <v>0</v>
      </c>
      <c r="C80" s="81">
        <v>112</v>
      </c>
      <c r="D80" s="117"/>
      <c r="F80" s="68"/>
      <c r="G80" s="68"/>
    </row>
    <row r="81" spans="1:7" s="16" customFormat="1" ht="21.75" customHeight="1" thickBot="1">
      <c r="A81" s="118"/>
      <c r="B81" s="295"/>
      <c r="C81" s="87"/>
      <c r="D81" s="117"/>
      <c r="F81" s="68"/>
      <c r="G81" s="68"/>
    </row>
    <row r="82" spans="1:7" s="16" customFormat="1" ht="21.75" customHeight="1" thickBot="1">
      <c r="A82" s="119" t="s">
        <v>111</v>
      </c>
      <c r="B82" s="296">
        <f>B79+B80</f>
        <v>4830611</v>
      </c>
      <c r="C82" s="99">
        <f>C79+C80</f>
        <v>3242644</v>
      </c>
      <c r="D82" s="120">
        <v>4717</v>
      </c>
      <c r="F82" s="68"/>
      <c r="G82" s="68"/>
    </row>
    <row r="83" spans="1:7" s="124" customFormat="1" ht="19.5" thickBot="1">
      <c r="A83" s="121"/>
      <c r="B83" s="297"/>
      <c r="C83" s="122"/>
      <c r="D83" s="123"/>
      <c r="F83" s="125"/>
      <c r="G83" s="125"/>
    </row>
    <row r="84" spans="1:7" s="124" customFormat="1" ht="19.5" thickBot="1">
      <c r="A84" s="119" t="s">
        <v>112</v>
      </c>
      <c r="B84" s="298"/>
      <c r="C84" s="126"/>
      <c r="D84" s="127"/>
      <c r="F84" s="125"/>
      <c r="G84" s="125"/>
    </row>
    <row r="85" spans="1:7" s="124" customFormat="1" ht="15.75" customHeight="1">
      <c r="A85" s="128"/>
      <c r="B85" s="299"/>
      <c r="C85" s="129"/>
      <c r="D85" s="130"/>
      <c r="F85" s="125"/>
      <c r="G85" s="125"/>
    </row>
    <row r="86" spans="1:7" s="124" customFormat="1" ht="18.75">
      <c r="A86" s="131" t="s">
        <v>113</v>
      </c>
      <c r="B86" s="300"/>
      <c r="C86" s="132"/>
      <c r="D86" s="133"/>
      <c r="F86" s="125"/>
      <c r="G86" s="125"/>
    </row>
    <row r="87" spans="1:7" s="124" customFormat="1" ht="15.75" customHeight="1">
      <c r="A87" s="134"/>
      <c r="B87" s="300"/>
      <c r="C87" s="132"/>
      <c r="D87" s="133"/>
      <c r="F87" s="125"/>
      <c r="G87" s="125"/>
    </row>
    <row r="88" spans="1:4" ht="18.75">
      <c r="A88" s="17" t="s">
        <v>114</v>
      </c>
      <c r="B88" s="301"/>
      <c r="C88" s="98"/>
      <c r="D88" s="135">
        <v>0</v>
      </c>
    </row>
    <row r="89" spans="1:4" ht="18.75">
      <c r="A89" s="136"/>
      <c r="B89" s="302"/>
      <c r="C89" s="137"/>
      <c r="D89" s="138"/>
    </row>
    <row r="90" spans="1:4" ht="18.75">
      <c r="A90" s="17" t="s">
        <v>115</v>
      </c>
      <c r="B90" s="294">
        <v>6317</v>
      </c>
      <c r="C90" s="75">
        <v>-11454</v>
      </c>
      <c r="D90" s="139">
        <v>-57976</v>
      </c>
    </row>
    <row r="91" spans="1:4" ht="18.75">
      <c r="A91" s="17"/>
      <c r="B91" s="294"/>
      <c r="C91" s="75"/>
      <c r="D91" s="139"/>
    </row>
    <row r="92" spans="1:4" ht="18.75">
      <c r="A92" s="17" t="s">
        <v>116</v>
      </c>
      <c r="B92" s="294">
        <v>0</v>
      </c>
      <c r="C92" s="75">
        <v>0</v>
      </c>
      <c r="D92" s="139"/>
    </row>
    <row r="93" spans="1:4" ht="18.75">
      <c r="A93" s="17"/>
      <c r="B93" s="294"/>
      <c r="C93" s="75"/>
      <c r="D93" s="139"/>
    </row>
    <row r="94" spans="1:4" ht="37.5" hidden="1">
      <c r="A94" s="140" t="s">
        <v>9</v>
      </c>
      <c r="B94" s="294">
        <v>0</v>
      </c>
      <c r="C94" s="75">
        <v>0</v>
      </c>
      <c r="D94" s="139"/>
    </row>
    <row r="95" spans="1:4" ht="18.75" hidden="1">
      <c r="A95" s="17"/>
      <c r="B95" s="294"/>
      <c r="C95" s="75"/>
      <c r="D95" s="139"/>
    </row>
    <row r="96" spans="1:4" ht="18.75">
      <c r="A96" s="141" t="s">
        <v>117</v>
      </c>
      <c r="B96" s="294">
        <f>B90+B92+B94</f>
        <v>6317</v>
      </c>
      <c r="C96" s="75">
        <f>C90+C92+C94</f>
        <v>-11454</v>
      </c>
      <c r="D96" s="139"/>
    </row>
    <row r="97" spans="1:4" ht="19.5" thickBot="1">
      <c r="A97" s="118"/>
      <c r="B97" s="303"/>
      <c r="C97" s="142"/>
      <c r="D97" s="139"/>
    </row>
    <row r="98" spans="1:4" ht="19.5" thickBot="1">
      <c r="A98" s="119" t="s">
        <v>118</v>
      </c>
      <c r="B98" s="296">
        <f>B96</f>
        <v>6317</v>
      </c>
      <c r="C98" s="99">
        <f>C96</f>
        <v>-11454</v>
      </c>
      <c r="D98" s="139"/>
    </row>
    <row r="99" spans="1:4" ht="19.5" thickBot="1">
      <c r="A99" s="119" t="s">
        <v>119</v>
      </c>
      <c r="B99" s="99">
        <f>B98+B82</f>
        <v>4836928</v>
      </c>
      <c r="C99" s="99">
        <f>C98+C82</f>
        <v>3231190</v>
      </c>
      <c r="D99" s="139"/>
    </row>
    <row r="100" spans="1:4" ht="18.75">
      <c r="A100" s="143"/>
      <c r="B100" s="304"/>
      <c r="C100" s="182"/>
      <c r="D100" s="139"/>
    </row>
    <row r="101" spans="1:4" ht="18.75">
      <c r="A101" s="136" t="s">
        <v>120</v>
      </c>
      <c r="B101" s="75"/>
      <c r="C101" s="183"/>
      <c r="D101" s="139"/>
    </row>
    <row r="102" spans="1:4" ht="18.75">
      <c r="A102" s="15" t="s">
        <v>109</v>
      </c>
      <c r="B102" s="75">
        <f>B99</f>
        <v>4836928</v>
      </c>
      <c r="C102" s="305">
        <f>C99-C103</f>
        <v>3231078</v>
      </c>
      <c r="D102" s="139"/>
    </row>
    <row r="103" spans="1:4" ht="18.75">
      <c r="A103" s="15" t="s">
        <v>110</v>
      </c>
      <c r="B103" s="75">
        <v>0</v>
      </c>
      <c r="C103" s="305">
        <v>112</v>
      </c>
      <c r="D103" s="139"/>
    </row>
    <row r="104" spans="1:4" ht="19.5" thickBot="1">
      <c r="A104" s="17"/>
      <c r="B104" s="306"/>
      <c r="C104" s="184"/>
      <c r="D104" s="139"/>
    </row>
    <row r="105" spans="1:8" ht="19.5" thickBot="1">
      <c r="A105" s="119" t="s">
        <v>119</v>
      </c>
      <c r="B105" s="307">
        <f>B102+B103</f>
        <v>4836928</v>
      </c>
      <c r="C105" s="308">
        <f>C102+C103</f>
        <v>3231190</v>
      </c>
      <c r="D105" s="144" t="e">
        <f>D76+#REF!</f>
        <v>#REF!</v>
      </c>
      <c r="F105" s="145">
        <v>10887864</v>
      </c>
      <c r="G105" s="145">
        <f>F105-B105</f>
        <v>6050936</v>
      </c>
      <c r="H105" s="146">
        <f>G105-250000</f>
        <v>5800936</v>
      </c>
    </row>
    <row r="106" spans="1:8" ht="18.75" hidden="1">
      <c r="A106" s="113"/>
      <c r="B106" s="147"/>
      <c r="C106" s="148"/>
      <c r="D106" s="149"/>
      <c r="F106" s="150"/>
      <c r="G106" s="150"/>
      <c r="H106" s="151"/>
    </row>
    <row r="107" spans="1:4" ht="18.75" hidden="1">
      <c r="A107" s="17" t="s">
        <v>10</v>
      </c>
      <c r="B107" s="152">
        <f>B105-B108</f>
        <v>4836217</v>
      </c>
      <c r="C107" s="153"/>
      <c r="D107" s="149"/>
    </row>
    <row r="108" spans="1:4" ht="18.75" hidden="1">
      <c r="A108" s="17" t="s">
        <v>11</v>
      </c>
      <c r="B108" s="154">
        <v>711</v>
      </c>
      <c r="C108" s="155"/>
      <c r="D108" s="149"/>
    </row>
    <row r="109" spans="1:4" ht="19.5" hidden="1" thickBot="1">
      <c r="A109" s="156"/>
      <c r="B109" s="157"/>
      <c r="C109" s="158"/>
      <c r="D109" s="149"/>
    </row>
    <row r="110" ht="16.5">
      <c r="A110" s="124"/>
    </row>
    <row r="111" ht="18.75">
      <c r="A111" s="346" t="s">
        <v>121</v>
      </c>
    </row>
    <row r="112" ht="16.5">
      <c r="A112" s="124"/>
    </row>
    <row r="113" ht="18.75">
      <c r="A113" s="162" t="s">
        <v>122</v>
      </c>
    </row>
    <row r="114" ht="16.5" hidden="1">
      <c r="A114" s="124"/>
    </row>
    <row r="115" spans="1:4" ht="19.5">
      <c r="A115" s="163"/>
      <c r="B115" s="164"/>
      <c r="C115" s="165"/>
      <c r="D115" s="166"/>
    </row>
    <row r="116" spans="1:4" ht="19.5">
      <c r="A116" s="167" t="str">
        <f>'ф.1'!A66</f>
        <v>Chairman of the Management Board</v>
      </c>
      <c r="B116" s="168" t="str">
        <f>'ф.1'!B66</f>
        <v>Zhaksybek D.A.</v>
      </c>
      <c r="C116" s="2"/>
      <c r="D116" s="169" t="s">
        <v>12</v>
      </c>
    </row>
    <row r="117" spans="1:4" ht="16.5">
      <c r="A117" s="18"/>
      <c r="B117" s="170"/>
      <c r="C117" s="36"/>
      <c r="D117" s="58"/>
    </row>
    <row r="118" spans="1:4" ht="19.5">
      <c r="A118" s="167"/>
      <c r="B118" s="168"/>
      <c r="C118" s="36"/>
      <c r="D118" s="169"/>
    </row>
    <row r="119" spans="1:4" ht="19.5">
      <c r="A119" s="167" t="s">
        <v>71</v>
      </c>
      <c r="B119" s="168" t="s">
        <v>73</v>
      </c>
      <c r="C119" s="36"/>
      <c r="D119" s="169" t="s">
        <v>4</v>
      </c>
    </row>
    <row r="120" spans="1:4" ht="20.25">
      <c r="A120" s="171"/>
      <c r="B120" s="172"/>
      <c r="C120" s="173"/>
      <c r="D120" s="174"/>
    </row>
    <row r="121" spans="1:4" ht="18.75">
      <c r="A121" s="175"/>
      <c r="B121" s="176"/>
      <c r="C121" s="177"/>
      <c r="D121" s="178"/>
    </row>
    <row r="122" ht="16.5">
      <c r="A122" s="195" t="s">
        <v>168</v>
      </c>
    </row>
    <row r="123" ht="16.5">
      <c r="A123" s="195" t="s">
        <v>169</v>
      </c>
    </row>
    <row r="124" ht="16.5">
      <c r="A124" s="180"/>
    </row>
    <row r="125" ht="16.5">
      <c r="A125" s="179"/>
    </row>
    <row r="126" ht="16.5" hidden="1">
      <c r="A126" s="181" t="s">
        <v>5</v>
      </c>
    </row>
  </sheetData>
  <sheetProtection/>
  <mergeCells count="4">
    <mergeCell ref="A10:C10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6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25">
      <selection activeCell="F27" sqref="F27"/>
    </sheetView>
  </sheetViews>
  <sheetFormatPr defaultColWidth="9.140625" defaultRowHeight="15"/>
  <cols>
    <col min="1" max="1" width="73.421875" style="0" customWidth="1"/>
    <col min="2" max="2" width="24.140625" style="186" customWidth="1"/>
    <col min="3" max="3" width="23.8515625" style="0" customWidth="1"/>
  </cols>
  <sheetData>
    <row r="1" spans="1:3" ht="15">
      <c r="A1" s="39" t="s">
        <v>21</v>
      </c>
      <c r="B1" s="185"/>
      <c r="C1" s="342"/>
    </row>
    <row r="2" spans="1:3" ht="15">
      <c r="A2" s="187" t="s">
        <v>74</v>
      </c>
      <c r="B2" s="185"/>
      <c r="C2" s="185"/>
    </row>
    <row r="3" spans="1:3" ht="15">
      <c r="A3" s="187" t="s">
        <v>23</v>
      </c>
      <c r="B3" s="185"/>
      <c r="C3" s="185"/>
    </row>
    <row r="4" spans="1:3" ht="15">
      <c r="A4" s="187" t="s">
        <v>125</v>
      </c>
      <c r="B4" s="185"/>
      <c r="C4" s="185"/>
    </row>
    <row r="5" spans="1:3" ht="15">
      <c r="A5" s="39" t="s">
        <v>126</v>
      </c>
      <c r="B5" s="185"/>
      <c r="C5" s="185"/>
    </row>
    <row r="6" spans="1:3" ht="15">
      <c r="A6" s="186"/>
      <c r="B6" s="185"/>
      <c r="C6" s="185"/>
    </row>
    <row r="7" spans="1:3" ht="15">
      <c r="A7" s="365" t="s">
        <v>193</v>
      </c>
      <c r="B7" s="355"/>
      <c r="C7" s="355"/>
    </row>
    <row r="8" spans="1:3" ht="15">
      <c r="A8" s="365" t="s">
        <v>194</v>
      </c>
      <c r="B8" s="365"/>
      <c r="C8" s="365"/>
    </row>
    <row r="9" spans="1:3" ht="15">
      <c r="A9" s="354" t="s">
        <v>127</v>
      </c>
      <c r="B9" s="355"/>
      <c r="C9" s="355"/>
    </row>
    <row r="10" spans="1:3" ht="15">
      <c r="A10" s="354"/>
      <c r="B10" s="355"/>
      <c r="C10" s="355"/>
    </row>
    <row r="12" ht="15.75" thickBot="1">
      <c r="C12" s="188" t="s">
        <v>28</v>
      </c>
    </row>
    <row r="13" spans="1:3" ht="15.75" thickBot="1">
      <c r="A13" s="199"/>
      <c r="B13" s="196" t="s">
        <v>128</v>
      </c>
      <c r="C13" s="196" t="s">
        <v>129</v>
      </c>
    </row>
    <row r="14" spans="1:3" ht="15">
      <c r="A14" s="272" t="s">
        <v>130</v>
      </c>
      <c r="B14" s="273"/>
      <c r="C14" s="274"/>
    </row>
    <row r="15" spans="1:3" ht="15">
      <c r="A15" s="200" t="s">
        <v>131</v>
      </c>
      <c r="B15" s="275">
        <v>19283730</v>
      </c>
      <c r="C15" s="276">
        <v>14160360</v>
      </c>
    </row>
    <row r="16" spans="1:3" ht="15">
      <c r="A16" s="200" t="s">
        <v>132</v>
      </c>
      <c r="B16" s="275">
        <v>-10662748</v>
      </c>
      <c r="C16" s="276">
        <v>-8690292</v>
      </c>
    </row>
    <row r="17" spans="1:3" ht="15">
      <c r="A17" s="200" t="s">
        <v>133</v>
      </c>
      <c r="B17" s="275">
        <v>2056299</v>
      </c>
      <c r="C17" s="276">
        <v>2064357</v>
      </c>
    </row>
    <row r="18" spans="1:3" ht="15">
      <c r="A18" s="200" t="s">
        <v>134</v>
      </c>
      <c r="B18" s="275">
        <v>-436623</v>
      </c>
      <c r="C18" s="276">
        <v>-323067</v>
      </c>
    </row>
    <row r="19" spans="1:3" ht="15">
      <c r="A19" s="200" t="s">
        <v>135</v>
      </c>
      <c r="B19" s="275">
        <v>2216214</v>
      </c>
      <c r="C19" s="276">
        <v>2903495</v>
      </c>
    </row>
    <row r="20" spans="1:3" ht="15">
      <c r="A20" s="200" t="s">
        <v>136</v>
      </c>
      <c r="B20" s="275">
        <v>-39917</v>
      </c>
      <c r="C20" s="276">
        <v>-1369473</v>
      </c>
    </row>
    <row r="21" spans="1:3" ht="15">
      <c r="A21" s="200" t="s">
        <v>137</v>
      </c>
      <c r="B21" s="275">
        <v>-1060388</v>
      </c>
      <c r="C21" s="276">
        <v>-583070</v>
      </c>
    </row>
    <row r="22" spans="1:3" ht="15">
      <c r="A22" s="200" t="s">
        <v>138</v>
      </c>
      <c r="B22" s="275">
        <v>-4921</v>
      </c>
      <c r="C22" s="276">
        <v>-36228</v>
      </c>
    </row>
    <row r="23" spans="1:3" ht="15">
      <c r="A23" s="200" t="s">
        <v>139</v>
      </c>
      <c r="B23" s="275">
        <v>3793997</v>
      </c>
      <c r="C23" s="276">
        <v>606938</v>
      </c>
    </row>
    <row r="24" spans="1:3" ht="15">
      <c r="A24" s="200" t="s">
        <v>140</v>
      </c>
      <c r="B24" s="275">
        <v>3474</v>
      </c>
      <c r="C24" s="276">
        <v>0</v>
      </c>
    </row>
    <row r="25" spans="1:3" ht="15">
      <c r="A25" s="200" t="s">
        <v>141</v>
      </c>
      <c r="B25" s="275">
        <v>9542</v>
      </c>
      <c r="C25" s="276">
        <v>113972</v>
      </c>
    </row>
    <row r="26" spans="1:3" ht="15">
      <c r="A26" s="200" t="s">
        <v>142</v>
      </c>
      <c r="B26" s="275">
        <v>-7114132</v>
      </c>
      <c r="C26" s="276">
        <v>-4602176</v>
      </c>
    </row>
    <row r="27" spans="1:3" ht="15">
      <c r="A27" s="201"/>
      <c r="B27" s="277"/>
      <c r="C27" s="326"/>
    </row>
    <row r="28" spans="1:3" ht="15">
      <c r="A28" s="201" t="s">
        <v>143</v>
      </c>
      <c r="B28" s="278"/>
      <c r="C28" s="327"/>
    </row>
    <row r="29" spans="1:3" ht="15">
      <c r="A29" s="200" t="s">
        <v>33</v>
      </c>
      <c r="B29" s="275">
        <v>-19302</v>
      </c>
      <c r="C29" s="276">
        <v>1371302</v>
      </c>
    </row>
    <row r="30" spans="1:3" ht="15">
      <c r="A30" s="200" t="s">
        <v>40</v>
      </c>
      <c r="B30" s="275">
        <v>-12637010</v>
      </c>
      <c r="C30" s="276">
        <v>246001</v>
      </c>
    </row>
    <row r="31" spans="1:3" ht="15">
      <c r="A31" s="200" t="s">
        <v>34</v>
      </c>
      <c r="B31" s="275">
        <v>2832907</v>
      </c>
      <c r="C31" s="276">
        <v>2038768</v>
      </c>
    </row>
    <row r="32" spans="1:3" ht="15">
      <c r="A32" s="200" t="s">
        <v>38</v>
      </c>
      <c r="B32" s="275">
        <v>-138407686</v>
      </c>
      <c r="C32" s="276">
        <v>-31736358</v>
      </c>
    </row>
    <row r="33" spans="1:3" ht="15">
      <c r="A33" s="200" t="s">
        <v>44</v>
      </c>
      <c r="B33" s="275">
        <v>-2209956</v>
      </c>
      <c r="C33" s="276">
        <v>-2143368</v>
      </c>
    </row>
    <row r="34" spans="1:3" ht="15">
      <c r="A34" s="201"/>
      <c r="B34" s="277"/>
      <c r="C34" s="326"/>
    </row>
    <row r="35" spans="1:3" ht="15">
      <c r="A35" s="201" t="s">
        <v>144</v>
      </c>
      <c r="B35" s="278"/>
      <c r="C35" s="327"/>
    </row>
    <row r="36" spans="1:3" ht="15">
      <c r="A36" s="200" t="s">
        <v>145</v>
      </c>
      <c r="B36" s="275">
        <v>827265</v>
      </c>
      <c r="C36" s="276">
        <v>0</v>
      </c>
    </row>
    <row r="37" spans="1:3" ht="15">
      <c r="A37" s="200" t="s">
        <v>48</v>
      </c>
      <c r="B37" s="275">
        <v>5060636</v>
      </c>
      <c r="C37" s="276">
        <v>2641892</v>
      </c>
    </row>
    <row r="38" spans="1:3" ht="15">
      <c r="A38" s="200" t="s">
        <v>49</v>
      </c>
      <c r="B38" s="275">
        <v>200503789</v>
      </c>
      <c r="C38" s="276">
        <v>31740745</v>
      </c>
    </row>
    <row r="39" spans="1:3" ht="15">
      <c r="A39" s="200" t="s">
        <v>50</v>
      </c>
      <c r="B39" s="275">
        <v>-15944006</v>
      </c>
      <c r="C39" s="276">
        <v>0</v>
      </c>
    </row>
    <row r="40" spans="1:3" ht="15">
      <c r="A40" s="200" t="s">
        <v>53</v>
      </c>
      <c r="B40" s="275">
        <v>1271165</v>
      </c>
      <c r="C40" s="276">
        <v>1529202</v>
      </c>
    </row>
    <row r="41" spans="1:3" ht="15">
      <c r="A41" s="201" t="s">
        <v>146</v>
      </c>
      <c r="B41" s="279">
        <f>SUM(B15:B40)</f>
        <v>49322329</v>
      </c>
      <c r="C41" s="280">
        <f>SUM(C15:C40)</f>
        <v>9933000</v>
      </c>
    </row>
    <row r="42" spans="1:3" ht="15">
      <c r="A42" s="200" t="s">
        <v>147</v>
      </c>
      <c r="B42" s="275">
        <v>-961336</v>
      </c>
      <c r="C42" s="276">
        <v>-676150</v>
      </c>
    </row>
    <row r="43" spans="1:3" ht="15">
      <c r="A43" s="201" t="s">
        <v>148</v>
      </c>
      <c r="B43" s="279">
        <f>B41+B42</f>
        <v>48360993</v>
      </c>
      <c r="C43" s="280">
        <f>C41+C42</f>
        <v>9256850</v>
      </c>
    </row>
    <row r="44" spans="1:3" ht="15">
      <c r="A44" s="201" t="s">
        <v>149</v>
      </c>
      <c r="B44" s="278"/>
      <c r="C44" s="327"/>
    </row>
    <row r="45" spans="1:3" ht="15">
      <c r="A45" s="200" t="s">
        <v>150</v>
      </c>
      <c r="B45" s="275">
        <v>-48936</v>
      </c>
      <c r="C45" s="276">
        <v>0</v>
      </c>
    </row>
    <row r="46" spans="1:3" ht="30" hidden="1">
      <c r="A46" s="200" t="s">
        <v>13</v>
      </c>
      <c r="B46" s="275">
        <v>0</v>
      </c>
      <c r="C46" s="276">
        <v>0</v>
      </c>
    </row>
    <row r="47" spans="1:3" ht="15">
      <c r="A47" s="200" t="s">
        <v>151</v>
      </c>
      <c r="B47" s="275">
        <v>0</v>
      </c>
      <c r="C47" s="276">
        <v>-19718375</v>
      </c>
    </row>
    <row r="48" spans="1:3" ht="15">
      <c r="A48" s="200" t="s">
        <v>152</v>
      </c>
      <c r="B48" s="275">
        <v>0</v>
      </c>
      <c r="C48" s="276">
        <v>500000</v>
      </c>
    </row>
    <row r="49" spans="1:3" ht="15">
      <c r="A49" s="200" t="s">
        <v>153</v>
      </c>
      <c r="B49" s="275">
        <v>-874375.9728</v>
      </c>
      <c r="C49" s="276">
        <v>-478395</v>
      </c>
    </row>
    <row r="50" spans="1:3" ht="15" hidden="1">
      <c r="A50" s="202" t="s">
        <v>18</v>
      </c>
      <c r="B50" s="275">
        <v>0</v>
      </c>
      <c r="C50" s="276">
        <v>0</v>
      </c>
    </row>
    <row r="51" spans="1:3" ht="15" hidden="1">
      <c r="A51" s="202" t="s">
        <v>14</v>
      </c>
      <c r="B51" s="275">
        <v>0</v>
      </c>
      <c r="C51" s="276">
        <v>0</v>
      </c>
    </row>
    <row r="52" spans="1:3" ht="15" hidden="1">
      <c r="A52" s="200" t="s">
        <v>15</v>
      </c>
      <c r="B52" s="275">
        <v>0</v>
      </c>
      <c r="C52" s="276">
        <v>0</v>
      </c>
    </row>
    <row r="53" spans="1:3" ht="15">
      <c r="A53" s="201" t="s">
        <v>154</v>
      </c>
      <c r="B53" s="279">
        <f>SUM(B45:B52)</f>
        <v>-923311.9728</v>
      </c>
      <c r="C53" s="280">
        <f>SUM(C45:C52)</f>
        <v>-19696770</v>
      </c>
    </row>
    <row r="54" spans="1:3" ht="15">
      <c r="A54" s="197"/>
      <c r="B54" s="281"/>
      <c r="C54" s="328"/>
    </row>
    <row r="55" spans="1:3" ht="15">
      <c r="A55" s="201" t="s">
        <v>155</v>
      </c>
      <c r="B55" s="278"/>
      <c r="C55" s="327"/>
    </row>
    <row r="56" spans="1:3" ht="15">
      <c r="A56" s="200" t="s">
        <v>156</v>
      </c>
      <c r="B56" s="275">
        <v>0</v>
      </c>
      <c r="C56" s="276">
        <v>876579</v>
      </c>
    </row>
    <row r="57" spans="1:3" ht="15">
      <c r="A57" s="200" t="s">
        <v>157</v>
      </c>
      <c r="B57" s="275">
        <v>0</v>
      </c>
      <c r="C57" s="276">
        <v>-3532</v>
      </c>
    </row>
    <row r="58" spans="1:3" ht="15">
      <c r="A58" s="200" t="s">
        <v>158</v>
      </c>
      <c r="B58" s="275">
        <v>-8984</v>
      </c>
      <c r="C58" s="276">
        <v>0</v>
      </c>
    </row>
    <row r="59" spans="1:3" ht="15">
      <c r="A59" s="200" t="s">
        <v>159</v>
      </c>
      <c r="B59" s="275">
        <v>0</v>
      </c>
      <c r="C59" s="276">
        <v>1956868</v>
      </c>
    </row>
    <row r="60" spans="1:3" ht="15">
      <c r="A60" s="200" t="s">
        <v>160</v>
      </c>
      <c r="B60" s="275">
        <v>10000000</v>
      </c>
      <c r="C60" s="276">
        <v>0</v>
      </c>
    </row>
    <row r="61" spans="1:3" ht="15">
      <c r="A61" s="200" t="s">
        <v>161</v>
      </c>
      <c r="B61" s="275">
        <v>-17002</v>
      </c>
      <c r="C61" s="276">
        <v>-4461</v>
      </c>
    </row>
    <row r="62" spans="1:3" ht="15">
      <c r="A62" s="201" t="s">
        <v>162</v>
      </c>
      <c r="B62" s="279">
        <f>SUM(B56:B61)</f>
        <v>9974014</v>
      </c>
      <c r="C62" s="280">
        <f>SUM(C56:C61)</f>
        <v>2825454</v>
      </c>
    </row>
    <row r="63" spans="1:3" ht="15">
      <c r="A63" s="201"/>
      <c r="B63" s="278"/>
      <c r="C63" s="327"/>
    </row>
    <row r="64" spans="1:3" ht="15">
      <c r="A64" s="201" t="s">
        <v>163</v>
      </c>
      <c r="B64" s="279">
        <f>B62+B53+B43</f>
        <v>57411695.0272</v>
      </c>
      <c r="C64" s="280">
        <f>C62+C53+C43</f>
        <v>-7614466</v>
      </c>
    </row>
    <row r="65" spans="1:3" ht="15">
      <c r="A65" s="200" t="s">
        <v>164</v>
      </c>
      <c r="B65" s="275">
        <v>144982</v>
      </c>
      <c r="C65" s="276">
        <v>897</v>
      </c>
    </row>
    <row r="66" spans="1:3" ht="15.75" thickBot="1">
      <c r="A66" s="360" t="s">
        <v>165</v>
      </c>
      <c r="B66" s="361">
        <v>96822331</v>
      </c>
      <c r="C66" s="362">
        <v>42282426</v>
      </c>
    </row>
    <row r="67" spans="1:3" ht="15.75" thickBot="1">
      <c r="A67" s="199" t="s">
        <v>166</v>
      </c>
      <c r="B67" s="363">
        <f>B64+B65+B66</f>
        <v>154379008.02719998</v>
      </c>
      <c r="C67" s="364">
        <f>C64+C65+C66</f>
        <v>34668857</v>
      </c>
    </row>
    <row r="68" spans="2:3" ht="21" customHeight="1" hidden="1">
      <c r="B68" s="186">
        <v>154379008</v>
      </c>
      <c r="C68">
        <v>34668857</v>
      </c>
    </row>
    <row r="69" spans="2:3" ht="15" hidden="1">
      <c r="B69" s="282">
        <v>95422331</v>
      </c>
      <c r="C69">
        <v>42282426</v>
      </c>
    </row>
    <row r="70" spans="2:3" ht="15" hidden="1">
      <c r="B70" s="282">
        <f>B67-B69</f>
        <v>58956677.02719998</v>
      </c>
      <c r="C70" s="198">
        <f>C67-C69</f>
        <v>-7613569</v>
      </c>
    </row>
    <row r="71" spans="1:2" ht="15" hidden="1">
      <c r="A71" s="191" t="s">
        <v>16</v>
      </c>
      <c r="B71" s="189"/>
    </row>
    <row r="72" spans="1:3" ht="15" hidden="1">
      <c r="A72" s="189"/>
      <c r="B72" s="189">
        <f>B67-B68</f>
        <v>0.027199983596801758</v>
      </c>
      <c r="C72" s="189">
        <f>C67-C68</f>
        <v>0</v>
      </c>
    </row>
    <row r="73" spans="1:3" ht="15">
      <c r="A73" s="189"/>
      <c r="B73" s="189"/>
      <c r="C73" s="189"/>
    </row>
    <row r="74" spans="1:3" ht="15">
      <c r="A74" s="341" t="s">
        <v>167</v>
      </c>
      <c r="B74" s="189"/>
      <c r="C74" s="189"/>
    </row>
    <row r="75" spans="1:3" ht="15">
      <c r="A75" s="189"/>
      <c r="B75" s="189"/>
      <c r="C75" s="189"/>
    </row>
    <row r="76" spans="1:3" ht="15.75" customHeight="1">
      <c r="A76" s="189"/>
      <c r="B76" s="189"/>
      <c r="C76" s="189"/>
    </row>
    <row r="77" spans="1:2" ht="15">
      <c r="A77" s="190" t="s">
        <v>70</v>
      </c>
      <c r="B77" s="190" t="s">
        <v>72</v>
      </c>
    </row>
    <row r="78" spans="1:2" ht="15">
      <c r="A78" s="190"/>
      <c r="B78" s="192"/>
    </row>
    <row r="79" spans="1:2" ht="15">
      <c r="A79" s="190" t="s">
        <v>17</v>
      </c>
      <c r="B79" s="192"/>
    </row>
    <row r="80" spans="1:2" ht="15">
      <c r="A80" s="190" t="s">
        <v>71</v>
      </c>
      <c r="B80" s="190" t="s">
        <v>73</v>
      </c>
    </row>
    <row r="81" spans="1:2" ht="15">
      <c r="A81" s="193"/>
      <c r="B81" s="194"/>
    </row>
    <row r="82" spans="1:2" ht="15">
      <c r="A82" s="186"/>
      <c r="B82" s="185"/>
    </row>
    <row r="83" spans="1:2" ht="15">
      <c r="A83" s="195" t="s">
        <v>168</v>
      </c>
      <c r="B83" s="185"/>
    </row>
    <row r="84" spans="1:2" ht="15">
      <c r="A84" s="195" t="s">
        <v>169</v>
      </c>
      <c r="B84" s="185"/>
    </row>
  </sheetData>
  <sheetProtection/>
  <mergeCells count="4">
    <mergeCell ref="A7:C7"/>
    <mergeCell ref="A9:C9"/>
    <mergeCell ref="A10:C10"/>
    <mergeCell ref="A8:C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8">
      <selection activeCell="A19" sqref="A1:IV16384"/>
    </sheetView>
  </sheetViews>
  <sheetFormatPr defaultColWidth="9.140625" defaultRowHeight="15"/>
  <cols>
    <col min="1" max="1" width="63.57421875" style="250" customWidth="1"/>
    <col min="2" max="2" width="16.140625" style="243" customWidth="1"/>
    <col min="3" max="3" width="19.57421875" style="243" customWidth="1"/>
    <col min="4" max="4" width="17.28125" style="243" customWidth="1"/>
    <col min="5" max="5" width="22.421875" style="243" customWidth="1"/>
    <col min="6" max="6" width="17.8515625" style="243" hidden="1" customWidth="1"/>
    <col min="7" max="8" width="16.421875" style="243" customWidth="1"/>
    <col min="9" max="9" width="20.140625" style="243" customWidth="1"/>
    <col min="10" max="10" width="21.00390625" style="243" customWidth="1"/>
    <col min="11" max="11" width="17.8515625" style="243" customWidth="1"/>
    <col min="12" max="12" width="18.57421875" style="204" customWidth="1"/>
    <col min="13" max="13" width="13.7109375" style="204" bestFit="1" customWidth="1"/>
    <col min="14" max="16384" width="9.140625" style="204" customWidth="1"/>
  </cols>
  <sheetData>
    <row r="1" spans="1:12" ht="15.75">
      <c r="A1" s="251" t="s">
        <v>123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1" ht="15.75">
      <c r="A2" s="251" t="s">
        <v>74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5.75">
      <c r="A3" s="251" t="s">
        <v>124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5.75">
      <c r="A4" s="357" t="s">
        <v>24</v>
      </c>
      <c r="B4" s="357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15.75">
      <c r="A5" s="357" t="s">
        <v>126</v>
      </c>
      <c r="B5" s="357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5.75">
      <c r="A6" s="205"/>
      <c r="B6" s="206"/>
      <c r="C6" s="203"/>
      <c r="D6" s="203"/>
      <c r="E6" s="203"/>
      <c r="F6" s="203"/>
      <c r="G6" s="203"/>
      <c r="H6" s="203"/>
      <c r="I6" s="203"/>
      <c r="J6" s="203"/>
      <c r="K6" s="203"/>
    </row>
    <row r="7" spans="1:12" s="207" customFormat="1" ht="15.75">
      <c r="A7" s="358" t="s">
        <v>170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</row>
    <row r="8" spans="1:12" s="207" customFormat="1" ht="15.75">
      <c r="A8" s="358"/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</row>
    <row r="9" spans="1:12" ht="15.75">
      <c r="A9" s="359" t="s">
        <v>27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</row>
    <row r="10" spans="1:12" ht="15.75">
      <c r="A10" s="356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</row>
    <row r="11" spans="1:12" ht="16.5" thickBot="1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 t="s">
        <v>28</v>
      </c>
    </row>
    <row r="12" spans="1:12" ht="122.25" customHeight="1" thickBot="1">
      <c r="A12" s="253"/>
      <c r="B12" s="254" t="s">
        <v>56</v>
      </c>
      <c r="C12" s="255" t="s">
        <v>57</v>
      </c>
      <c r="D12" s="255" t="s">
        <v>188</v>
      </c>
      <c r="E12" s="254" t="s">
        <v>59</v>
      </c>
      <c r="F12" s="254" t="s">
        <v>19</v>
      </c>
      <c r="G12" s="254" t="s">
        <v>60</v>
      </c>
      <c r="H12" s="256" t="s">
        <v>61</v>
      </c>
      <c r="I12" s="257" t="s">
        <v>189</v>
      </c>
      <c r="J12" s="258" t="s">
        <v>190</v>
      </c>
      <c r="K12" s="258" t="s">
        <v>64</v>
      </c>
      <c r="L12" s="259" t="s">
        <v>65</v>
      </c>
    </row>
    <row r="13" spans="1:12" s="210" customFormat="1" ht="15.75">
      <c r="A13" s="260">
        <v>1</v>
      </c>
      <c r="B13" s="261">
        <v>2</v>
      </c>
      <c r="C13" s="261">
        <v>3</v>
      </c>
      <c r="D13" s="261">
        <v>4</v>
      </c>
      <c r="E13" s="261">
        <v>5</v>
      </c>
      <c r="F13" s="261">
        <v>6</v>
      </c>
      <c r="G13" s="261">
        <v>7</v>
      </c>
      <c r="H13" s="261">
        <v>8</v>
      </c>
      <c r="I13" s="261">
        <v>9</v>
      </c>
      <c r="J13" s="261">
        <v>10</v>
      </c>
      <c r="K13" s="262">
        <v>11</v>
      </c>
      <c r="L13" s="263">
        <v>12</v>
      </c>
    </row>
    <row r="14" spans="1:12" s="215" customFormat="1" ht="15.75">
      <c r="A14" s="211" t="s">
        <v>171</v>
      </c>
      <c r="B14" s="212">
        <v>34877462</v>
      </c>
      <c r="C14" s="212">
        <v>27675</v>
      </c>
      <c r="D14" s="212">
        <v>12191</v>
      </c>
      <c r="E14" s="212">
        <v>-27983</v>
      </c>
      <c r="F14" s="212">
        <v>0</v>
      </c>
      <c r="G14" s="212">
        <v>6989704</v>
      </c>
      <c r="H14" s="212">
        <v>0</v>
      </c>
      <c r="I14" s="212">
        <v>8772453</v>
      </c>
      <c r="J14" s="212">
        <f>I14+G14+F14+E14+D14+C14+B14</f>
        <v>50651502</v>
      </c>
      <c r="K14" s="212">
        <v>251511</v>
      </c>
      <c r="L14" s="214">
        <f>J14+K14</f>
        <v>50903013</v>
      </c>
    </row>
    <row r="15" spans="1:12" s="215" customFormat="1" ht="15.75">
      <c r="A15" s="216" t="s">
        <v>172</v>
      </c>
      <c r="B15" s="212"/>
      <c r="C15" s="212"/>
      <c r="D15" s="212"/>
      <c r="E15" s="212"/>
      <c r="F15" s="212"/>
      <c r="G15" s="212"/>
      <c r="H15" s="212"/>
      <c r="I15" s="212"/>
      <c r="J15" s="213"/>
      <c r="K15" s="212"/>
      <c r="L15" s="214"/>
    </row>
    <row r="16" spans="1:12" s="215" customFormat="1" ht="15.75">
      <c r="A16" s="217" t="s">
        <v>111</v>
      </c>
      <c r="B16" s="213">
        <v>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3242532</v>
      </c>
      <c r="J16" s="213">
        <f>I16</f>
        <v>3242532</v>
      </c>
      <c r="K16" s="213">
        <v>112</v>
      </c>
      <c r="L16" s="214">
        <f>K16+J16</f>
        <v>3242644</v>
      </c>
    </row>
    <row r="17" spans="1:12" s="215" customFormat="1" ht="15.75">
      <c r="A17" s="216" t="s">
        <v>112</v>
      </c>
      <c r="B17" s="213"/>
      <c r="C17" s="213"/>
      <c r="D17" s="213"/>
      <c r="E17" s="213"/>
      <c r="F17" s="213"/>
      <c r="G17" s="213"/>
      <c r="H17" s="213"/>
      <c r="I17" s="212"/>
      <c r="J17" s="213"/>
      <c r="K17" s="212"/>
      <c r="L17" s="214"/>
    </row>
    <row r="18" spans="1:12" s="215" customFormat="1" ht="31.5">
      <c r="A18" s="218" t="s">
        <v>113</v>
      </c>
      <c r="B18" s="213"/>
      <c r="C18" s="213"/>
      <c r="D18" s="213"/>
      <c r="E18" s="213"/>
      <c r="F18" s="213"/>
      <c r="G18" s="213"/>
      <c r="H18" s="213"/>
      <c r="I18" s="212"/>
      <c r="J18" s="213"/>
      <c r="K18" s="212"/>
      <c r="L18" s="214"/>
    </row>
    <row r="19" spans="1:12" s="215" customFormat="1" ht="15.75">
      <c r="A19" s="217" t="s">
        <v>173</v>
      </c>
      <c r="B19" s="213">
        <v>0</v>
      </c>
      <c r="C19" s="213">
        <v>0</v>
      </c>
      <c r="D19" s="213">
        <v>0</v>
      </c>
      <c r="E19" s="213">
        <v>-11454</v>
      </c>
      <c r="F19" s="219">
        <v>0</v>
      </c>
      <c r="G19" s="219">
        <v>0</v>
      </c>
      <c r="H19" s="219">
        <v>0</v>
      </c>
      <c r="I19" s="212">
        <v>0</v>
      </c>
      <c r="J19" s="213">
        <f>E19</f>
        <v>-11454</v>
      </c>
      <c r="K19" s="213">
        <v>0</v>
      </c>
      <c r="L19" s="214">
        <f>J19+K19</f>
        <v>-11454</v>
      </c>
    </row>
    <row r="20" spans="1:12" s="215" customFormat="1" ht="15.75">
      <c r="A20" s="217" t="s">
        <v>174</v>
      </c>
      <c r="B20" s="213">
        <v>0</v>
      </c>
      <c r="C20" s="213">
        <v>0</v>
      </c>
      <c r="D20" s="213">
        <v>0</v>
      </c>
      <c r="E20" s="219"/>
      <c r="F20" s="219">
        <v>0</v>
      </c>
      <c r="G20" s="219">
        <v>0</v>
      </c>
      <c r="H20" s="219">
        <v>0</v>
      </c>
      <c r="I20" s="212">
        <v>0</v>
      </c>
      <c r="J20" s="213">
        <f>E20</f>
        <v>0</v>
      </c>
      <c r="K20" s="212">
        <v>0</v>
      </c>
      <c r="L20" s="214">
        <f>J20+K20</f>
        <v>0</v>
      </c>
    </row>
    <row r="21" spans="1:12" s="215" customFormat="1" ht="31.5" hidden="1">
      <c r="A21" s="220" t="s">
        <v>20</v>
      </c>
      <c r="B21" s="213">
        <v>0</v>
      </c>
      <c r="C21" s="213">
        <v>0</v>
      </c>
      <c r="D21" s="213">
        <v>0</v>
      </c>
      <c r="E21" s="213">
        <v>0</v>
      </c>
      <c r="F21" s="213">
        <v>0</v>
      </c>
      <c r="G21" s="219">
        <v>0</v>
      </c>
      <c r="H21" s="219">
        <v>0</v>
      </c>
      <c r="I21" s="212">
        <v>0</v>
      </c>
      <c r="J21" s="213">
        <f>F21</f>
        <v>0</v>
      </c>
      <c r="K21" s="212">
        <v>0</v>
      </c>
      <c r="L21" s="214">
        <f>J21+K21</f>
        <v>0</v>
      </c>
    </row>
    <row r="22" spans="1:12" s="215" customFormat="1" ht="32.25" thickBot="1">
      <c r="A22" s="221" t="s">
        <v>175</v>
      </c>
      <c r="B22" s="213">
        <v>0</v>
      </c>
      <c r="C22" s="213">
        <v>0</v>
      </c>
      <c r="D22" s="213">
        <v>0</v>
      </c>
      <c r="E22" s="222">
        <f>E19+E21+E20</f>
        <v>-11454</v>
      </c>
      <c r="F22" s="222">
        <f aca="true" t="shared" si="0" ref="F22:K22">F19+F21+F20</f>
        <v>0</v>
      </c>
      <c r="G22" s="222">
        <f t="shared" si="0"/>
        <v>0</v>
      </c>
      <c r="H22" s="222">
        <f t="shared" si="0"/>
        <v>0</v>
      </c>
      <c r="I22" s="222">
        <f t="shared" si="0"/>
        <v>0</v>
      </c>
      <c r="J22" s="222">
        <f t="shared" si="0"/>
        <v>-11454</v>
      </c>
      <c r="K22" s="222">
        <f t="shared" si="0"/>
        <v>0</v>
      </c>
      <c r="L22" s="214">
        <f>J22+K22</f>
        <v>-11454</v>
      </c>
    </row>
    <row r="23" spans="1:12" s="215" customFormat="1" ht="16.5" thickBot="1">
      <c r="A23" s="224" t="s">
        <v>176</v>
      </c>
      <c r="B23" s="225">
        <v>0</v>
      </c>
      <c r="C23" s="225">
        <v>0</v>
      </c>
      <c r="D23" s="225">
        <v>0</v>
      </c>
      <c r="E23" s="225">
        <f aca="true" t="shared" si="1" ref="E23:L23">E22</f>
        <v>-11454</v>
      </c>
      <c r="F23" s="225">
        <f t="shared" si="1"/>
        <v>0</v>
      </c>
      <c r="G23" s="225">
        <f t="shared" si="1"/>
        <v>0</v>
      </c>
      <c r="H23" s="225">
        <f t="shared" si="1"/>
        <v>0</v>
      </c>
      <c r="I23" s="225">
        <f t="shared" si="1"/>
        <v>0</v>
      </c>
      <c r="J23" s="225">
        <f t="shared" si="1"/>
        <v>-11454</v>
      </c>
      <c r="K23" s="225">
        <f t="shared" si="1"/>
        <v>0</v>
      </c>
      <c r="L23" s="226">
        <f t="shared" si="1"/>
        <v>-11454</v>
      </c>
    </row>
    <row r="24" spans="1:12" s="215" customFormat="1" ht="16.5" thickBot="1">
      <c r="A24" s="227" t="s">
        <v>119</v>
      </c>
      <c r="B24" s="228">
        <v>0</v>
      </c>
      <c r="C24" s="228">
        <v>0</v>
      </c>
      <c r="D24" s="228">
        <v>0</v>
      </c>
      <c r="E24" s="228">
        <f>E23</f>
        <v>-11454</v>
      </c>
      <c r="F24" s="228">
        <f>F23</f>
        <v>0</v>
      </c>
      <c r="G24" s="228">
        <f>G23</f>
        <v>0</v>
      </c>
      <c r="H24" s="228">
        <f>H23</f>
        <v>0</v>
      </c>
      <c r="I24" s="228">
        <f>I23+I16</f>
        <v>3242532</v>
      </c>
      <c r="J24" s="228">
        <f>J23+J16</f>
        <v>3231078</v>
      </c>
      <c r="K24" s="228">
        <f>K23+K16</f>
        <v>112</v>
      </c>
      <c r="L24" s="226">
        <f>L23+L16</f>
        <v>3231190</v>
      </c>
    </row>
    <row r="25" spans="1:12" s="215" customFormat="1" ht="15.75">
      <c r="A25" s="266" t="s">
        <v>177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8">
        <v>0</v>
      </c>
    </row>
    <row r="26" spans="1:12" s="215" customFormat="1" ht="15.75">
      <c r="A26" s="229" t="s">
        <v>178</v>
      </c>
      <c r="B26" s="213">
        <v>0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f>I26+H26+G26+F26+E26+D26+C26+B26</f>
        <v>0</v>
      </c>
      <c r="K26" s="212">
        <v>0</v>
      </c>
      <c r="L26" s="214">
        <f aca="true" t="shared" si="2" ref="L26:L31">J26+K26</f>
        <v>0</v>
      </c>
    </row>
    <row r="27" spans="1:12" s="215" customFormat="1" ht="15.75" customHeight="1">
      <c r="A27" s="217" t="s">
        <v>195</v>
      </c>
      <c r="B27" s="213">
        <v>-4461</v>
      </c>
      <c r="C27" s="213">
        <v>-194</v>
      </c>
      <c r="D27" s="213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f>B27+I27+G27+F27+E27+D27+C27</f>
        <v>-4655</v>
      </c>
      <c r="K27" s="212">
        <v>0</v>
      </c>
      <c r="L27" s="214">
        <f t="shared" si="2"/>
        <v>-4655</v>
      </c>
    </row>
    <row r="28" spans="1:12" s="215" customFormat="1" ht="15.75" customHeight="1">
      <c r="A28" s="217" t="s">
        <v>179</v>
      </c>
      <c r="B28" s="212">
        <v>0</v>
      </c>
      <c r="C28" s="212">
        <v>0</v>
      </c>
      <c r="D28" s="212">
        <v>0</v>
      </c>
      <c r="E28" s="212">
        <v>0</v>
      </c>
      <c r="F28" s="212">
        <v>0</v>
      </c>
      <c r="G28" s="213">
        <v>0</v>
      </c>
      <c r="H28" s="213">
        <v>0</v>
      </c>
      <c r="I28" s="213">
        <v>-61997</v>
      </c>
      <c r="J28" s="213">
        <f>B28+I28+G28+F28+E28+D28+C28</f>
        <v>-61997</v>
      </c>
      <c r="K28" s="212">
        <v>0</v>
      </c>
      <c r="L28" s="214">
        <f t="shared" si="2"/>
        <v>-61997</v>
      </c>
    </row>
    <row r="29" spans="1:12" s="215" customFormat="1" ht="15.75">
      <c r="A29" s="283" t="s">
        <v>180</v>
      </c>
      <c r="B29" s="284">
        <f>B26+B27+B28</f>
        <v>-4461</v>
      </c>
      <c r="C29" s="284">
        <f aca="true" t="shared" si="3" ref="C29:J29">C26+C27+C28</f>
        <v>-194</v>
      </c>
      <c r="D29" s="284">
        <f t="shared" si="3"/>
        <v>0</v>
      </c>
      <c r="E29" s="284">
        <f t="shared" si="3"/>
        <v>0</v>
      </c>
      <c r="F29" s="284">
        <f t="shared" si="3"/>
        <v>0</v>
      </c>
      <c r="G29" s="284">
        <f t="shared" si="3"/>
        <v>0</v>
      </c>
      <c r="H29" s="284">
        <f t="shared" si="3"/>
        <v>0</v>
      </c>
      <c r="I29" s="284">
        <f t="shared" si="3"/>
        <v>-61997</v>
      </c>
      <c r="J29" s="284">
        <f t="shared" si="3"/>
        <v>-66652</v>
      </c>
      <c r="K29" s="284">
        <f>K26+K27</f>
        <v>0</v>
      </c>
      <c r="L29" s="321">
        <f t="shared" si="2"/>
        <v>-66652</v>
      </c>
    </row>
    <row r="30" spans="1:12" s="215" customFormat="1" ht="15.75">
      <c r="A30" s="217" t="s">
        <v>181</v>
      </c>
      <c r="B30" s="212">
        <v>0</v>
      </c>
      <c r="C30" s="212">
        <v>0</v>
      </c>
      <c r="D30" s="213">
        <v>-218</v>
      </c>
      <c r="E30" s="212">
        <v>0</v>
      </c>
      <c r="F30" s="212">
        <v>0</v>
      </c>
      <c r="G30" s="212">
        <v>0</v>
      </c>
      <c r="H30" s="212">
        <v>0</v>
      </c>
      <c r="I30" s="213">
        <f>-D30</f>
        <v>218</v>
      </c>
      <c r="J30" s="212">
        <f>I30+G30+E30+F30+D30+C30+B30</f>
        <v>0</v>
      </c>
      <c r="K30" s="212">
        <v>0</v>
      </c>
      <c r="L30" s="214">
        <f t="shared" si="2"/>
        <v>0</v>
      </c>
    </row>
    <row r="31" spans="1:12" s="215" customFormat="1" ht="15.75">
      <c r="A31" s="217" t="s">
        <v>182</v>
      </c>
      <c r="B31" s="212">
        <v>0</v>
      </c>
      <c r="C31" s="212">
        <v>0</v>
      </c>
      <c r="D31" s="212">
        <v>0</v>
      </c>
      <c r="E31" s="212">
        <v>0</v>
      </c>
      <c r="F31" s="212">
        <v>0</v>
      </c>
      <c r="G31" s="213">
        <v>102395</v>
      </c>
      <c r="H31" s="213"/>
      <c r="I31" s="213">
        <f>-G31</f>
        <v>-102395</v>
      </c>
      <c r="J31" s="212">
        <f>G31+I31</f>
        <v>0</v>
      </c>
      <c r="K31" s="212">
        <v>0</v>
      </c>
      <c r="L31" s="214">
        <f t="shared" si="2"/>
        <v>0</v>
      </c>
    </row>
    <row r="32" spans="1:12" s="215" customFormat="1" ht="16.5" thickBot="1">
      <c r="A32" s="269" t="s">
        <v>183</v>
      </c>
      <c r="B32" s="270">
        <f>B14+B24+B29</f>
        <v>34873001</v>
      </c>
      <c r="C32" s="270">
        <f>C14+C24+C29</f>
        <v>27481</v>
      </c>
      <c r="D32" s="270">
        <f>D14+D24+D29+D30</f>
        <v>11973</v>
      </c>
      <c r="E32" s="270">
        <f>E14+E24+E29</f>
        <v>-39437</v>
      </c>
      <c r="F32" s="270">
        <f>F14+F24+F29</f>
        <v>0</v>
      </c>
      <c r="G32" s="270">
        <f>G14+G24+G29+G31</f>
        <v>7092099</v>
      </c>
      <c r="H32" s="270">
        <f>H14+H24+H29</f>
        <v>0</v>
      </c>
      <c r="I32" s="270">
        <f>I14+I24+I29+I30+I31</f>
        <v>11850811</v>
      </c>
      <c r="J32" s="270">
        <f>J14+J24+J29</f>
        <v>53815928</v>
      </c>
      <c r="K32" s="270">
        <f>K14+K24+K29</f>
        <v>251623</v>
      </c>
      <c r="L32" s="271">
        <f>L14+L24+L29</f>
        <v>54067551</v>
      </c>
    </row>
    <row r="33" spans="1:12" s="215" customFormat="1" ht="16.5" thickBot="1">
      <c r="A33" s="31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316"/>
    </row>
    <row r="34" spans="1:12" s="215" customFormat="1" ht="15.75">
      <c r="A34" s="317" t="s">
        <v>196</v>
      </c>
      <c r="B34" s="267">
        <v>41124480</v>
      </c>
      <c r="C34" s="267">
        <v>49082</v>
      </c>
      <c r="D34" s="267">
        <v>8487</v>
      </c>
      <c r="E34" s="267">
        <v>-24958</v>
      </c>
      <c r="F34" s="267">
        <v>0</v>
      </c>
      <c r="G34" s="267">
        <v>12131875</v>
      </c>
      <c r="H34" s="267">
        <v>16631209</v>
      </c>
      <c r="I34" s="267">
        <v>1294829</v>
      </c>
      <c r="J34" s="267">
        <f>I34+G34+F34+E34+D34+C34+B34+H34</f>
        <v>71215004</v>
      </c>
      <c r="K34" s="267">
        <v>0</v>
      </c>
      <c r="L34" s="268">
        <f>K34+J34</f>
        <v>71215004</v>
      </c>
    </row>
    <row r="35" spans="1:12" s="215" customFormat="1" ht="15.75">
      <c r="A35" s="216" t="s">
        <v>172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4">
        <v>0</v>
      </c>
    </row>
    <row r="36" spans="1:12" s="215" customFormat="1" ht="15.75">
      <c r="A36" s="217" t="s">
        <v>111</v>
      </c>
      <c r="B36" s="213">
        <v>0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4830611</v>
      </c>
      <c r="J36" s="213">
        <f>I36</f>
        <v>4830611</v>
      </c>
      <c r="K36" s="213">
        <v>0</v>
      </c>
      <c r="L36" s="214">
        <f>J36+K36</f>
        <v>4830611</v>
      </c>
    </row>
    <row r="37" spans="1:12" s="215" customFormat="1" ht="15.75">
      <c r="A37" s="231" t="s">
        <v>112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4">
        <v>0</v>
      </c>
    </row>
    <row r="38" spans="1:12" s="215" customFormat="1" ht="31.5">
      <c r="A38" s="218" t="s">
        <v>184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4"/>
    </row>
    <row r="39" spans="1:12" s="215" customFormat="1" ht="15.75">
      <c r="A39" s="217" t="s">
        <v>173</v>
      </c>
      <c r="B39" s="213">
        <v>0</v>
      </c>
      <c r="C39" s="213">
        <v>0</v>
      </c>
      <c r="D39" s="213">
        <v>0</v>
      </c>
      <c r="E39" s="219">
        <v>6317</v>
      </c>
      <c r="F39" s="219">
        <v>0</v>
      </c>
      <c r="G39" s="213">
        <v>0</v>
      </c>
      <c r="H39" s="213">
        <v>0</v>
      </c>
      <c r="I39" s="213">
        <v>0</v>
      </c>
      <c r="J39" s="213">
        <f>I39+H39+G39+E39+D39+C39+B39</f>
        <v>6317</v>
      </c>
      <c r="K39" s="213">
        <v>0</v>
      </c>
      <c r="L39" s="214">
        <f>J39+K39</f>
        <v>6317</v>
      </c>
    </row>
    <row r="40" spans="1:12" s="215" customFormat="1" ht="31.5" customHeight="1">
      <c r="A40" s="217" t="s">
        <v>174</v>
      </c>
      <c r="B40" s="213">
        <v>0</v>
      </c>
      <c r="C40" s="213">
        <v>0</v>
      </c>
      <c r="D40" s="213">
        <v>0</v>
      </c>
      <c r="E40" s="219">
        <v>0</v>
      </c>
      <c r="F40" s="219">
        <v>0</v>
      </c>
      <c r="G40" s="213">
        <v>0</v>
      </c>
      <c r="H40" s="219">
        <v>0</v>
      </c>
      <c r="I40" s="213">
        <v>0</v>
      </c>
      <c r="J40" s="213">
        <f>I40+H40+G40+E40+D40+C40+B40</f>
        <v>0</v>
      </c>
      <c r="K40" s="213">
        <v>0</v>
      </c>
      <c r="L40" s="214">
        <f>J40+K40</f>
        <v>0</v>
      </c>
    </row>
    <row r="41" spans="1:12" s="215" customFormat="1" ht="32.25" thickBot="1">
      <c r="A41" s="221" t="s">
        <v>175</v>
      </c>
      <c r="B41" s="318">
        <f>B39+B40</f>
        <v>0</v>
      </c>
      <c r="C41" s="318">
        <f aca="true" t="shared" si="4" ref="C41:L41">C39+C40</f>
        <v>0</v>
      </c>
      <c r="D41" s="318">
        <f t="shared" si="4"/>
        <v>0</v>
      </c>
      <c r="E41" s="318">
        <f t="shared" si="4"/>
        <v>6317</v>
      </c>
      <c r="F41" s="318">
        <f t="shared" si="4"/>
        <v>0</v>
      </c>
      <c r="G41" s="318">
        <f t="shared" si="4"/>
        <v>0</v>
      </c>
      <c r="H41" s="318">
        <f t="shared" si="4"/>
        <v>0</v>
      </c>
      <c r="I41" s="318">
        <f t="shared" si="4"/>
        <v>0</v>
      </c>
      <c r="J41" s="318">
        <f t="shared" si="4"/>
        <v>6317</v>
      </c>
      <c r="K41" s="318">
        <f t="shared" si="4"/>
        <v>0</v>
      </c>
      <c r="L41" s="319">
        <f t="shared" si="4"/>
        <v>6317</v>
      </c>
    </row>
    <row r="42" spans="1:12" s="215" customFormat="1" ht="16.5" thickBot="1">
      <c r="A42" s="322" t="s">
        <v>185</v>
      </c>
      <c r="B42" s="225">
        <v>0</v>
      </c>
      <c r="C42" s="225">
        <v>0</v>
      </c>
      <c r="D42" s="225">
        <f aca="true" t="shared" si="5" ref="D42:L42">D41</f>
        <v>0</v>
      </c>
      <c r="E42" s="225">
        <f t="shared" si="5"/>
        <v>6317</v>
      </c>
      <c r="F42" s="225">
        <f t="shared" si="5"/>
        <v>0</v>
      </c>
      <c r="G42" s="225">
        <f t="shared" si="5"/>
        <v>0</v>
      </c>
      <c r="H42" s="225">
        <f t="shared" si="5"/>
        <v>0</v>
      </c>
      <c r="I42" s="225">
        <f t="shared" si="5"/>
        <v>0</v>
      </c>
      <c r="J42" s="225">
        <f t="shared" si="5"/>
        <v>6317</v>
      </c>
      <c r="K42" s="225">
        <f t="shared" si="5"/>
        <v>0</v>
      </c>
      <c r="L42" s="323">
        <f t="shared" si="5"/>
        <v>6317</v>
      </c>
    </row>
    <row r="43" spans="1:12" s="232" customFormat="1" ht="16.5" thickBot="1">
      <c r="A43" s="325" t="s">
        <v>119</v>
      </c>
      <c r="B43" s="228">
        <v>0</v>
      </c>
      <c r="C43" s="228">
        <v>0</v>
      </c>
      <c r="D43" s="228">
        <f aca="true" t="shared" si="6" ref="D43:L43">D42+D36</f>
        <v>0</v>
      </c>
      <c r="E43" s="228">
        <f t="shared" si="6"/>
        <v>6317</v>
      </c>
      <c r="F43" s="228">
        <f t="shared" si="6"/>
        <v>0</v>
      </c>
      <c r="G43" s="228">
        <f t="shared" si="6"/>
        <v>0</v>
      </c>
      <c r="H43" s="228">
        <f t="shared" si="6"/>
        <v>0</v>
      </c>
      <c r="I43" s="228">
        <f t="shared" si="6"/>
        <v>4830611</v>
      </c>
      <c r="J43" s="228">
        <f t="shared" si="6"/>
        <v>4836928</v>
      </c>
      <c r="K43" s="228">
        <f t="shared" si="6"/>
        <v>0</v>
      </c>
      <c r="L43" s="226">
        <f t="shared" si="6"/>
        <v>4836928</v>
      </c>
    </row>
    <row r="44" spans="1:12" s="215" customFormat="1" ht="15.75">
      <c r="A44" s="320" t="s">
        <v>177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1">
        <v>0</v>
      </c>
    </row>
    <row r="45" spans="1:12" s="215" customFormat="1" ht="15.75">
      <c r="A45" s="217" t="s">
        <v>178</v>
      </c>
      <c r="B45" s="213">
        <v>10000000</v>
      </c>
      <c r="C45" s="212">
        <v>0</v>
      </c>
      <c r="D45" s="212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3">
        <f>I45+G45+F45+E45+D45+C45+B45</f>
        <v>10000000</v>
      </c>
      <c r="K45" s="212">
        <v>0</v>
      </c>
      <c r="L45" s="214">
        <f>J45+K45</f>
        <v>10000000</v>
      </c>
    </row>
    <row r="46" spans="1:12" s="215" customFormat="1" ht="15.75">
      <c r="A46" s="217" t="s">
        <v>195</v>
      </c>
      <c r="B46" s="213">
        <v>-17002</v>
      </c>
      <c r="C46" s="213">
        <v>29</v>
      </c>
      <c r="D46" s="212">
        <v>0</v>
      </c>
      <c r="E46" s="212">
        <v>0</v>
      </c>
      <c r="F46" s="212">
        <v>0</v>
      </c>
      <c r="G46" s="212">
        <v>0</v>
      </c>
      <c r="H46" s="212">
        <v>0</v>
      </c>
      <c r="I46" s="213">
        <v>0</v>
      </c>
      <c r="J46" s="213">
        <f>I46+G46+F46+E46+D46+C46+B46</f>
        <v>-16973</v>
      </c>
      <c r="K46" s="212">
        <v>0</v>
      </c>
      <c r="L46" s="214">
        <f>J46+K46</f>
        <v>-16973</v>
      </c>
    </row>
    <row r="47" spans="1:12" s="215" customFormat="1" ht="15.75">
      <c r="A47" s="217" t="s">
        <v>179</v>
      </c>
      <c r="B47" s="213">
        <v>0</v>
      </c>
      <c r="C47" s="213">
        <v>0</v>
      </c>
      <c r="D47" s="212">
        <v>0</v>
      </c>
      <c r="E47" s="212">
        <v>0</v>
      </c>
      <c r="F47" s="212"/>
      <c r="G47" s="212">
        <v>0</v>
      </c>
      <c r="H47" s="212">
        <v>0</v>
      </c>
      <c r="I47" s="213">
        <v>-61854</v>
      </c>
      <c r="J47" s="213">
        <f>I47+G47+F47+E47+D47+C47+B47</f>
        <v>-61854</v>
      </c>
      <c r="K47" s="212">
        <v>0</v>
      </c>
      <c r="L47" s="214">
        <f>J47+K47</f>
        <v>-61854</v>
      </c>
    </row>
    <row r="48" spans="1:12" s="215" customFormat="1" ht="15.75" hidden="1">
      <c r="A48" s="229" t="s">
        <v>15</v>
      </c>
      <c r="B48" s="233">
        <v>0</v>
      </c>
      <c r="C48" s="213">
        <v>0</v>
      </c>
      <c r="D48" s="213">
        <v>0</v>
      </c>
      <c r="E48" s="213">
        <v>0</v>
      </c>
      <c r="F48" s="213">
        <v>0</v>
      </c>
      <c r="G48" s="213">
        <v>0</v>
      </c>
      <c r="H48" s="213"/>
      <c r="I48" s="213">
        <v>0</v>
      </c>
      <c r="J48" s="213">
        <f>I48+G48+F48+E48+D48+C48+B48</f>
        <v>0</v>
      </c>
      <c r="K48" s="213">
        <v>0</v>
      </c>
      <c r="L48" s="214">
        <f>J48+K48</f>
        <v>0</v>
      </c>
    </row>
    <row r="49" spans="1:12" s="215" customFormat="1" ht="15.75">
      <c r="A49" s="283" t="s">
        <v>180</v>
      </c>
      <c r="B49" s="212">
        <f>B45+B46+B48+B47</f>
        <v>9982998</v>
      </c>
      <c r="C49" s="212">
        <f aca="true" t="shared" si="7" ref="C49:L49">C45+C46+C48+C47</f>
        <v>29</v>
      </c>
      <c r="D49" s="212">
        <f t="shared" si="7"/>
        <v>0</v>
      </c>
      <c r="E49" s="212">
        <f t="shared" si="7"/>
        <v>0</v>
      </c>
      <c r="F49" s="212">
        <f t="shared" si="7"/>
        <v>0</v>
      </c>
      <c r="G49" s="212">
        <f t="shared" si="7"/>
        <v>0</v>
      </c>
      <c r="H49" s="212">
        <f t="shared" si="7"/>
        <v>0</v>
      </c>
      <c r="I49" s="212">
        <f t="shared" si="7"/>
        <v>-61854</v>
      </c>
      <c r="J49" s="212">
        <f t="shared" si="7"/>
        <v>9921173</v>
      </c>
      <c r="K49" s="212">
        <f t="shared" si="7"/>
        <v>0</v>
      </c>
      <c r="L49" s="214">
        <f t="shared" si="7"/>
        <v>9921173</v>
      </c>
    </row>
    <row r="50" spans="1:12" s="215" customFormat="1" ht="15.75">
      <c r="A50" s="217" t="s">
        <v>181</v>
      </c>
      <c r="B50" s="230">
        <v>0</v>
      </c>
      <c r="C50" s="230">
        <v>0</v>
      </c>
      <c r="D50" s="265">
        <v>-75</v>
      </c>
      <c r="E50" s="230">
        <v>0</v>
      </c>
      <c r="F50" s="230">
        <v>0</v>
      </c>
      <c r="G50" s="213">
        <v>0</v>
      </c>
      <c r="H50" s="213">
        <v>0</v>
      </c>
      <c r="I50" s="213">
        <f>-D50</f>
        <v>75</v>
      </c>
      <c r="J50" s="230">
        <f>I50+G50+F50+E50+D50+C50+B50</f>
        <v>0</v>
      </c>
      <c r="K50" s="230">
        <v>0</v>
      </c>
      <c r="L50" s="223">
        <f>K50+J50</f>
        <v>0</v>
      </c>
    </row>
    <row r="51" spans="1:12" s="215" customFormat="1" ht="15.75">
      <c r="A51" s="264" t="s">
        <v>182</v>
      </c>
      <c r="B51" s="230">
        <v>0</v>
      </c>
      <c r="C51" s="230">
        <v>0</v>
      </c>
      <c r="D51" s="265">
        <v>0</v>
      </c>
      <c r="E51" s="230">
        <v>0</v>
      </c>
      <c r="F51" s="230">
        <v>0</v>
      </c>
      <c r="G51" s="213">
        <v>26348</v>
      </c>
      <c r="H51" s="213">
        <v>0</v>
      </c>
      <c r="I51" s="213">
        <f>-G51</f>
        <v>-26348</v>
      </c>
      <c r="J51" s="230">
        <f>I51+G51</f>
        <v>0</v>
      </c>
      <c r="K51" s="230">
        <v>0</v>
      </c>
      <c r="L51" s="223">
        <f>K51+J51</f>
        <v>0</v>
      </c>
    </row>
    <row r="52" spans="1:12" s="215" customFormat="1" ht="16.5" thickBot="1">
      <c r="A52" s="234" t="s">
        <v>186</v>
      </c>
      <c r="B52" s="235">
        <f>B34+B43+B49</f>
        <v>51107478</v>
      </c>
      <c r="C52" s="235">
        <f>C34+C43+C49</f>
        <v>49111</v>
      </c>
      <c r="D52" s="235">
        <f>D34+D43+D49+D50</f>
        <v>8412</v>
      </c>
      <c r="E52" s="235">
        <f>E34+E43+E49</f>
        <v>-18641</v>
      </c>
      <c r="F52" s="235">
        <f>F34+F43+F49</f>
        <v>0</v>
      </c>
      <c r="G52" s="235">
        <f>G34+G43+G49+G51</f>
        <v>12158223</v>
      </c>
      <c r="H52" s="235">
        <f>H34+H43+H49</f>
        <v>16631209</v>
      </c>
      <c r="I52" s="235">
        <f>I34+I43+I49+I50+I51</f>
        <v>6037313</v>
      </c>
      <c r="J52" s="235">
        <f>J34+J43+J49</f>
        <v>85973105</v>
      </c>
      <c r="K52" s="235">
        <f>K34+K43+K49</f>
        <v>0</v>
      </c>
      <c r="L52" s="236">
        <f>L34+L43+L49</f>
        <v>85973105</v>
      </c>
    </row>
    <row r="53" spans="1:12" s="215" customFormat="1" ht="15.75" hidden="1">
      <c r="A53" s="238"/>
      <c r="B53" s="237">
        <v>51107478</v>
      </c>
      <c r="C53" s="237">
        <v>49111</v>
      </c>
      <c r="D53" s="237">
        <v>8412</v>
      </c>
      <c r="E53" s="237">
        <v>-18641</v>
      </c>
      <c r="F53" s="237"/>
      <c r="G53" s="237">
        <v>12158223</v>
      </c>
      <c r="H53" s="237">
        <v>16631209</v>
      </c>
      <c r="I53" s="237">
        <v>6037313</v>
      </c>
      <c r="J53" s="237">
        <f>I53+H53+G53+F53+E53+D53+C53+B53</f>
        <v>85973105</v>
      </c>
      <c r="K53" s="237">
        <v>0</v>
      </c>
      <c r="L53" s="237">
        <f>J53+K53</f>
        <v>85973105</v>
      </c>
    </row>
    <row r="54" spans="1:12" ht="15.75" hidden="1">
      <c r="A54" s="239"/>
      <c r="B54" s="240">
        <f>B52-B53</f>
        <v>0</v>
      </c>
      <c r="C54" s="240">
        <f aca="true" t="shared" si="8" ref="C54:L54">C52-C53</f>
        <v>0</v>
      </c>
      <c r="D54" s="240">
        <f t="shared" si="8"/>
        <v>0</v>
      </c>
      <c r="E54" s="240">
        <f t="shared" si="8"/>
        <v>0</v>
      </c>
      <c r="F54" s="240">
        <f t="shared" si="8"/>
        <v>0</v>
      </c>
      <c r="G54" s="240">
        <f t="shared" si="8"/>
        <v>0</v>
      </c>
      <c r="H54" s="240">
        <f t="shared" si="8"/>
        <v>0</v>
      </c>
      <c r="I54" s="240">
        <f t="shared" si="8"/>
        <v>0</v>
      </c>
      <c r="J54" s="240">
        <f t="shared" si="8"/>
        <v>0</v>
      </c>
      <c r="K54" s="240">
        <f t="shared" si="8"/>
        <v>0</v>
      </c>
      <c r="L54" s="240">
        <f t="shared" si="8"/>
        <v>0</v>
      </c>
    </row>
    <row r="55" spans="1:12" ht="15.75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</row>
    <row r="56" spans="1:12" ht="15.75">
      <c r="A56" s="344" t="s">
        <v>122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</row>
    <row r="57" spans="1:12" ht="15.75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</row>
    <row r="58" spans="1:9" ht="19.5">
      <c r="A58" s="167" t="s">
        <v>70</v>
      </c>
      <c r="B58" s="241"/>
      <c r="C58" s="242" t="s">
        <v>72</v>
      </c>
      <c r="I58" s="240"/>
    </row>
    <row r="59" spans="1:3" ht="18.75">
      <c r="A59" s="244"/>
      <c r="B59" s="244"/>
      <c r="C59" s="244"/>
    </row>
    <row r="60" spans="1:3" ht="18.75">
      <c r="A60" s="245"/>
      <c r="B60" s="245"/>
      <c r="C60" s="245"/>
    </row>
    <row r="61" spans="1:4" ht="18.75">
      <c r="A61" s="366" t="s">
        <v>71</v>
      </c>
      <c r="B61" s="242"/>
      <c r="C61" s="242" t="s">
        <v>73</v>
      </c>
      <c r="D61" s="246"/>
    </row>
    <row r="62" spans="1:3" ht="15.75">
      <c r="A62" s="247"/>
      <c r="B62" s="247"/>
      <c r="C62" s="247"/>
    </row>
    <row r="63" spans="1:11" ht="15.75">
      <c r="A63" s="195" t="s">
        <v>187</v>
      </c>
      <c r="B63" s="248"/>
      <c r="C63" s="248"/>
      <c r="H63" s="249"/>
      <c r="I63" s="204"/>
      <c r="J63" s="204"/>
      <c r="K63" s="204"/>
    </row>
    <row r="64" spans="1:11" ht="15.75">
      <c r="A64" s="195" t="s">
        <v>169</v>
      </c>
      <c r="B64" s="248"/>
      <c r="C64" s="248"/>
      <c r="I64" s="204"/>
      <c r="J64" s="204"/>
      <c r="K64" s="204"/>
    </row>
    <row r="65" spans="1:11" ht="15.75">
      <c r="A65" s="180"/>
      <c r="B65" s="248"/>
      <c r="C65" s="248"/>
      <c r="I65" s="204"/>
      <c r="J65" s="204"/>
      <c r="K65" s="204"/>
    </row>
    <row r="66" spans="1:11" ht="15">
      <c r="A66" s="41"/>
      <c r="I66" s="204"/>
      <c r="J66" s="204"/>
      <c r="K66" s="204"/>
    </row>
  </sheetData>
  <sheetProtection/>
  <mergeCells count="6">
    <mergeCell ref="A10:L10"/>
    <mergeCell ref="A4:B4"/>
    <mergeCell ref="A5:B5"/>
    <mergeCell ref="A7:L7"/>
    <mergeCell ref="A8:L8"/>
    <mergeCell ref="A9:L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Валерьевна</cp:lastModifiedBy>
  <cp:lastPrinted>2014-05-16T06:13:53Z</cp:lastPrinted>
  <dcterms:created xsi:type="dcterms:W3CDTF">2014-03-12T12:50:09Z</dcterms:created>
  <dcterms:modified xsi:type="dcterms:W3CDTF">2014-05-16T06:58:01Z</dcterms:modified>
  <cp:category/>
  <cp:version/>
  <cp:contentType/>
  <cp:contentStatus/>
</cp:coreProperties>
</file>