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_Accounting\Биржа\2016\3 квартал 2016\"/>
    </mc:Choice>
  </mc:AlternateContent>
  <bookViews>
    <workbookView xWindow="0" yWindow="0" windowWidth="20400" windowHeight="7755" tabRatio="832" activeTab="3"/>
  </bookViews>
  <sheets>
    <sheet name="ББ" sheetId="1" r:id="rId1"/>
    <sheet name="ОПУ" sheetId="2" r:id="rId2"/>
    <sheet name="Отчет ДДС" sheetId="4" r:id="rId3"/>
    <sheet name="СК" sheetId="3" r:id="rId4"/>
  </sheets>
  <externalReferences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E48" i="1" l="1"/>
  <c r="E63" i="1"/>
  <c r="D48" i="1"/>
  <c r="E46" i="2"/>
  <c r="D46" i="2"/>
  <c r="C19" i="3" l="1"/>
  <c r="D24" i="4"/>
  <c r="D18" i="4"/>
  <c r="D52" i="4"/>
  <c r="D15" i="4" l="1"/>
  <c r="E24" i="4"/>
  <c r="E15" i="4"/>
  <c r="D23" i="4" l="1"/>
  <c r="D19" i="4"/>
  <c r="D49" i="4"/>
  <c r="E23" i="4"/>
  <c r="E20" i="4"/>
  <c r="E19" i="4"/>
  <c r="E18" i="4"/>
  <c r="E16" i="4" s="1"/>
  <c r="I10" i="3"/>
  <c r="E6" i="4"/>
  <c r="E8" i="2"/>
  <c r="E13" i="4"/>
  <c r="E17" i="2"/>
  <c r="D17" i="2"/>
  <c r="D21" i="1"/>
  <c r="B30" i="3"/>
  <c r="B67" i="4"/>
  <c r="B52" i="2"/>
  <c r="D53" i="4" l="1"/>
  <c r="D47" i="4"/>
  <c r="E9" i="4"/>
  <c r="C13" i="3"/>
  <c r="D39" i="1"/>
  <c r="B27" i="3"/>
  <c r="B64" i="4"/>
  <c r="B49" i="2"/>
  <c r="D70" i="1"/>
  <c r="E70" i="1"/>
  <c r="E72" i="1" s="1"/>
  <c r="E53" i="1"/>
  <c r="E39" i="1"/>
  <c r="E22" i="1"/>
  <c r="E40" i="1" l="1"/>
  <c r="E25" i="4"/>
  <c r="E73" i="1"/>
  <c r="E53" i="4" l="1"/>
  <c r="E47" i="4"/>
  <c r="E36" i="4"/>
  <c r="E27" i="4"/>
  <c r="E59" i="4" l="1"/>
  <c r="E60" i="4" s="1"/>
  <c r="E62" i="4" s="1"/>
  <c r="E45" i="4"/>
  <c r="D9" i="4"/>
  <c r="D16" i="4"/>
  <c r="G13" i="3"/>
  <c r="A4" i="4"/>
  <c r="B9" i="3"/>
  <c r="B7" i="2"/>
  <c r="D36" i="4"/>
  <c r="D27" i="4"/>
  <c r="I24" i="3"/>
  <c r="F22" i="3"/>
  <c r="E22" i="3"/>
  <c r="D22" i="3"/>
  <c r="C22" i="3"/>
  <c r="C25" i="3" s="1"/>
  <c r="F16" i="3"/>
  <c r="E16" i="3"/>
  <c r="D16" i="3"/>
  <c r="C16" i="3"/>
  <c r="F15" i="3"/>
  <c r="F20" i="3" s="1"/>
  <c r="F21" i="3" s="1"/>
  <c r="F25" i="3" s="1"/>
  <c r="E15" i="3"/>
  <c r="E20" i="3" s="1"/>
  <c r="D15" i="3"/>
  <c r="D20" i="3" s="1"/>
  <c r="D21" i="3" s="1"/>
  <c r="I14" i="3"/>
  <c r="C6" i="3"/>
  <c r="E13" i="2"/>
  <c r="E18" i="2" s="1"/>
  <c r="E24" i="2" s="1"/>
  <c r="E26" i="2" s="1"/>
  <c r="E28" i="2" s="1"/>
  <c r="E45" i="2" s="1"/>
  <c r="G23" i="3" s="1"/>
  <c r="D13" i="2"/>
  <c r="D18" i="2" s="1"/>
  <c r="D24" i="2" s="1"/>
  <c r="D26" i="2" s="1"/>
  <c r="D28" i="2" s="1"/>
  <c r="D45" i="2" s="1"/>
  <c r="G17" i="3" s="1"/>
  <c r="G16" i="3" s="1"/>
  <c r="B4" i="2"/>
  <c r="I13" i="3" l="1"/>
  <c r="G19" i="3"/>
  <c r="I19" i="3" s="1"/>
  <c r="I23" i="3"/>
  <c r="G22" i="3"/>
  <c r="G25" i="3" s="1"/>
  <c r="D45" i="4"/>
  <c r="D59" i="4"/>
  <c r="I16" i="3"/>
  <c r="D25" i="4"/>
  <c r="I20" i="3"/>
  <c r="E21" i="3"/>
  <c r="E25" i="3" s="1"/>
  <c r="D25" i="3"/>
  <c r="I15" i="3"/>
  <c r="I17" i="3"/>
  <c r="D60" i="4" l="1"/>
  <c r="D62" i="4" s="1"/>
  <c r="I25" i="3"/>
  <c r="I22" i="3"/>
  <c r="I21" i="3"/>
  <c r="D22" i="1" l="1"/>
  <c r="D53" i="1" l="1"/>
  <c r="D72" i="1" l="1"/>
  <c r="D63" i="1"/>
  <c r="D40" i="1" l="1"/>
  <c r="D73" i="1" l="1"/>
</calcChain>
</file>

<file path=xl/sharedStrings.xml><?xml version="1.0" encoding="utf-8"?>
<sst xmlns="http://schemas.openxmlformats.org/spreadsheetml/2006/main" count="270" uniqueCount="223">
  <si>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</si>
  <si>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</si>
  <si>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</si>
  <si>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</si>
  <si>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</si>
  <si>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</si>
  <si>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</si>
  <si>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</si>
  <si>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</si>
  <si>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</si>
  <si>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</si>
  <si>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</si>
  <si>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</si>
  <si>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</si>
  <si>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</si>
  <si>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</si>
  <si>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</si>
  <si>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</si>
  <si>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</si>
  <si>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</si>
  <si>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</si>
  <si>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</si>
  <si>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</si>
  <si>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</si>
  <si>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</si>
  <si>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</si>
  <si>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</si>
  <si>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</si>
  <si>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</si>
  <si>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</si>
  <si>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</si>
  <si>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</si>
  <si>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</si>
  <si>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</si>
  <si>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</si>
  <si>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</si>
  <si>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</si>
  <si>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</si>
  <si>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</si>
  <si>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</si>
  <si>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Нераспределенная прибыль (непокрытый убыток)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</si>
  <si>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</si>
  <si>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</si>
  <si>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</si>
  <si>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</si>
  <si>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</si>
  <si>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</si>
  <si>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</si>
  <si>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</si>
  <si>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</si>
  <si>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</si>
  <si>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</si>
  <si>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</si>
  <si>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</si>
  <si>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</si>
  <si>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</si>
  <si>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</si>
  <si>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</si>
  <si>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</si>
  <si>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</si>
  <si>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</si>
  <si>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</si>
  <si>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</si>
  <si>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</si>
  <si>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>Отчет о финансовом положении</t>
  </si>
  <si>
    <t>Прим.</t>
  </si>
  <si>
    <t>Прочая дебиторская задолженность</t>
  </si>
  <si>
    <t>Дебиторская задолженность по НДС</t>
  </si>
  <si>
    <t>Торговая и прочая кредиторская задолженность</t>
  </si>
  <si>
    <t>Кредиты и займы</t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</si>
  <si>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</si>
  <si>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</si>
  <si>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</si>
  <si>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</si>
  <si>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</si>
  <si>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</si>
  <si>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</si>
  <si>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</si>
  <si>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</si>
  <si>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</t>
  </si>
  <si>
    <t>Доходы по финансированию</t>
  </si>
  <si>
    <t>Расходы по финансированию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</si>
  <si>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</si>
  <si>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</si>
  <si>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</si>
  <si>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</si>
  <si>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</si>
  <si>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от продолжающейся деятельности </t>
  </si>
  <si>
    <t>Прибыль (убыток) после налогообложенияот прекращенной деятельности</t>
  </si>
  <si>
    <t>Прибыль за год отоносимая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</si>
  <si>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</si>
  <si>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</si>
  <si>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</si>
  <si>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</si>
  <si>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</si>
  <si>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</si>
  <si>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</si>
  <si>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</si>
  <si>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</si>
  <si>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</si>
  <si>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</si>
  <si>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</si>
  <si>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</si>
  <si>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</si>
  <si>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</si>
  <si>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</si>
  <si>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</t>
  </si>
  <si>
    <t>Отчет об изменениях в собственном капитале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</si>
  <si>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</si>
  <si>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</si>
  <si>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</si>
  <si>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</si>
  <si>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>Нераспределенная прибыль</t>
  </si>
  <si>
    <t>Эмиссия акций</t>
  </si>
  <si>
    <t>Пересчитанное сальдо</t>
  </si>
  <si>
    <t>Прибыль (убыток) за период</t>
  </si>
  <si>
    <t xml:space="preserve">Пересчитанное сальдо </t>
  </si>
  <si>
    <t>Наименование компании</t>
  </si>
  <si>
    <t>АО "СЫРЫМБЕТ"</t>
  </si>
  <si>
    <t>Отчет о движении денег</t>
  </si>
  <si>
    <t>(прямой метод)</t>
  </si>
  <si>
    <t>Код стр.</t>
  </si>
  <si>
    <t>I. Движение денежных средств от операционной деятельности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</si>
  <si>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</si>
  <si>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</si>
  <si>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</si>
  <si>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</si>
  <si>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</si>
  <si>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</si>
  <si>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</si>
  <si>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</si>
  <si>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</si>
  <si>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</si>
  <si>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</si>
  <si>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прочие поступления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</si>
  <si>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</si>
  <si>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</si>
  <si>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</si>
  <si>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</si>
  <si>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</si>
  <si>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</si>
  <si>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</si>
  <si>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</si>
  <si>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</si>
  <si>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</si>
  <si>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</si>
  <si>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</si>
  <si>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</si>
  <si>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</si>
  <si>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</si>
  <si>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</si>
  <si>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</si>
  <si>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</si>
  <si>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</si>
  <si>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II. Движение денежных средств от инвестиционной деятельности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</si>
  <si>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</si>
  <si>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</si>
  <si>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</si>
  <si>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</si>
  <si>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</si>
  <si>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</si>
  <si>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</si>
  <si>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</si>
  <si>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</si>
  <si>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</si>
  <si>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</si>
  <si>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</si>
  <si>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</si>
  <si>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</si>
  <si>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</si>
  <si>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</si>
  <si>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</si>
  <si>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</si>
  <si>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</si>
  <si>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</si>
  <si>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</si>
  <si>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</si>
  <si>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</si>
  <si>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</si>
  <si>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</si>
  <si>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</si>
  <si>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</si>
  <si>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</si>
  <si>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</si>
  <si>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</si>
  <si>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III. Движение денежных средств от финансовой деятельности</t>
  </si>
  <si>
    <t>Финансовая деятельность</t>
  </si>
  <si>
    <t>070</t>
  </si>
  <si>
    <t>эмиссия акций и других ценных бумаг</t>
  </si>
  <si>
    <t>071</t>
  </si>
  <si>
    <t>получение займов</t>
  </si>
  <si>
    <t>072</t>
  </si>
  <si>
    <t>получение вознаграждения по финансируемой аренде</t>
  </si>
  <si>
    <t>073</t>
  </si>
  <si>
    <t>074</t>
  </si>
  <si>
    <t>080</t>
  </si>
  <si>
    <t>погашение займов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</si>
  <si>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</si>
  <si>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</si>
  <si>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</si>
  <si>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</si>
  <si>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</si>
  <si>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</si>
  <si>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</si>
  <si>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</si>
  <si>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</si>
  <si>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</si>
  <si>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</si>
  <si>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На конец отчетного периода 31.12.2015г.</t>
  </si>
  <si>
    <t>На конец отчетного периода 30.09.2016г.</t>
  </si>
  <si>
    <t>за 9 месяцев 2015 года (01.10.2015г)</t>
  </si>
  <si>
    <t>по состоянию на "30" сентября 2016 года</t>
  </si>
  <si>
    <t>Сальдо на конец отчетного периода 30.09.16г.</t>
  </si>
  <si>
    <t>Сальдо на начало отчетного периода 01.01.16г</t>
  </si>
  <si>
    <t>Сальдо на начало отчетного периода 01.01.15г.</t>
  </si>
  <si>
    <t>Президент  Сейдуллаев А.А. _______________</t>
  </si>
  <si>
    <t>Сальдо на конец отчетного периода 30.09.15г.</t>
  </si>
  <si>
    <t>За 9 месяцев 2016 года (01.10.16)</t>
  </si>
  <si>
    <t>За 9 месяцев 2016 года (01.10.16г)</t>
  </si>
  <si>
    <t xml:space="preserve">Главный бухгалтер Султашева Ж.Р.                                            </t>
  </si>
  <si>
    <t>тыс. тенге</t>
  </si>
  <si>
    <t>Балансовая стоимость одной акции, в тенге</t>
  </si>
  <si>
    <t>Базовая разводненная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</si>
</sst>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F800]dddd\,\ mmmm\ dd\,\ yyyy"/>
    <numFmt numFmtId="166" formatCode="_-* #,##0_р_._-;\-* #,##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sz val="11"/>
      <color rgb="FF000000"/>
      <name val="Zan Courier New"/>
    </font>
    <font>
      <b/>
      <sz val="10"/>
      <color rgb="FF000000"/>
      <name val="Zan Courier New"/>
    </font>
    <font>
      <b/>
      <sz val="9"/>
      <color rgb="FF000000"/>
      <name val="Zan Courier New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6" fillId="0" borderId="0" xfId="0" applyFont="1"/>
    <xf numFmtId="0" fontId="6" fillId="0" borderId="0" xfId="0" applyFont="1" applyBorder="1"/>
    <xf numFmtId="0" fontId="5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8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3" fontId="4" fillId="0" borderId="12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2" fillId="0" borderId="0" xfId="0" applyFont="1"/>
    <xf numFmtId="3" fontId="4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9" fillId="0" borderId="0" xfId="0" applyFont="1" applyFill="1"/>
    <xf numFmtId="0" fontId="13" fillId="0" borderId="0" xfId="0" applyFont="1" applyFill="1" applyAlignment="1">
      <alignment horizontal="right"/>
    </xf>
    <xf numFmtId="4" fontId="4" fillId="0" borderId="0" xfId="0" applyNumberFormat="1" applyFont="1" applyFill="1" applyBorder="1" applyAlignment="1">
      <alignment vertical="top" wrapText="1"/>
    </xf>
    <xf numFmtId="0" fontId="0" fillId="0" borderId="14" xfId="0" applyFill="1" applyBorder="1"/>
    <xf numFmtId="3" fontId="5" fillId="0" borderId="11" xfId="0" applyNumberFormat="1" applyFont="1" applyFill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vertical="top" wrapText="1"/>
    </xf>
    <xf numFmtId="0" fontId="15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3" fontId="5" fillId="0" borderId="1" xfId="0" applyNumberFormat="1" applyFont="1" applyFill="1" applyBorder="1" applyAlignment="1">
      <alignment vertical="top" wrapText="1"/>
    </xf>
    <xf numFmtId="3" fontId="0" fillId="0" borderId="0" xfId="0" applyNumberFormat="1" applyBorder="1"/>
    <xf numFmtId="0" fontId="8" fillId="0" borderId="19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Fill="1" applyAlignment="1">
      <alignment horizontal="right"/>
    </xf>
    <xf numFmtId="0" fontId="7" fillId="0" borderId="10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0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22" fillId="0" borderId="1" xfId="0" applyNumberFormat="1" applyFont="1" applyBorder="1" applyAlignment="1">
      <alignment horizontal="center" vertical="top" wrapText="1"/>
    </xf>
    <xf numFmtId="3" fontId="22" fillId="0" borderId="11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3" fontId="4" fillId="0" borderId="11" xfId="0" applyNumberFormat="1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3" fontId="4" fillId="0" borderId="12" xfId="0" applyNumberFormat="1" applyFont="1" applyBorder="1" applyAlignment="1">
      <alignment vertical="top" wrapText="1"/>
    </xf>
    <xf numFmtId="3" fontId="4" fillId="0" borderId="13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1" fillId="0" borderId="0" xfId="0" applyNumberFormat="1" applyFont="1" applyFill="1"/>
    <xf numFmtId="0" fontId="0" fillId="0" borderId="14" xfId="0" applyBorder="1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5" fontId="24" fillId="0" borderId="14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6" fontId="23" fillId="0" borderId="0" xfId="1" applyNumberFormat="1" applyFont="1" applyFill="1"/>
    <xf numFmtId="166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left"/>
    </xf>
    <xf numFmtId="0" fontId="24" fillId="0" borderId="25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6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6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/>
    <xf numFmtId="166" fontId="0" fillId="0" borderId="0" xfId="0" applyNumberFormat="1"/>
    <xf numFmtId="3" fontId="5" fillId="0" borderId="1" xfId="0" applyNumberFormat="1" applyFont="1" applyFill="1" applyBorder="1" applyAlignment="1">
      <alignment vertical="top" wrapText="1"/>
    </xf>
    <xf numFmtId="166" fontId="23" fillId="0" borderId="0" xfId="0" applyNumberFormat="1" applyFont="1" applyFill="1"/>
    <xf numFmtId="0" fontId="10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5" fillId="0" borderId="20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49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15" fillId="0" borderId="27" xfId="0" applyFont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vertical="top" wrapText="1"/>
    </xf>
    <xf numFmtId="3" fontId="4" fillId="0" borderId="28" xfId="0" applyNumberFormat="1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iya.deeva\Desktop\Syrymbet\&#1060;&#1080;&#1085;.%20&#1080;%20&#1073;&#1091;&#1093;.%20&#1076;&#1086;&#1082;&#1091;&#1084;&#1077;&#1085;&#1090;&#1099;\C&#1072;&#1084;&#1088;&#1091;&#1082;%20(&#1057;&#1050;&#1048;)\&#1044;&#1086;&#1082;&#1091;&#1084;&#1077;&#1085;&#1090;&#1099;%20&#1087;&#1086;%20&#1087;&#1088;&#1086;&#1077;&#1082;&#1090;&#1091;%20&#1057;&#1050;&#1048;\&#1060;&#1054;%20&#1086;&#1090;&#1095;&#1077;&#1090;&#1099;%20&#1057;&#1050;&#1048;\&#1060;&#1054;%202015&#1075;\&#1060;&#1054;%20&#1087;&#1086;%20&#1089;&#1086;&#1089;&#1090;&#1086;&#1103;&#1085;&#1080;&#1102;%20&#1085;&#1072;%2030.06.15\&#1060;&#1054;%20&#1057;&#1050;&#1048;%20&#1087;&#1086;%2030.06.15&#1075;\&#1060;&#1054;%20&#1087;&#1086;%20&#1089;&#1086;&#1089;&#1090;&#1086;&#1103;&#1085;&#1080;&#1102;%20&#1085;&#1072;%2030.06.15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У"/>
      <sheetName val="СК"/>
      <sheetName val="Отчет движение денежных средств"/>
    </sheetNames>
    <sheetDataSet>
      <sheetData sheetId="0">
        <row r="3">
          <cell r="B3" t="str">
            <v xml:space="preserve">Наименование организации </v>
          </cell>
          <cell r="D3" t="str">
            <v>Акционерное общество "Сырымбет"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6" workbookViewId="0">
      <selection activeCell="H48" sqref="H48"/>
    </sheetView>
  </sheetViews>
  <sheetFormatPr defaultRowHeight="15"/>
  <cols>
    <col min="1" max="1" width="1.140625" customWidth="1"/>
    <col min="2" max="2" width="52.28515625" customWidth="1"/>
    <col min="3" max="3" width="5.7109375" style="2" customWidth="1"/>
    <col min="4" max="4" width="25.85546875" style="4" customWidth="1"/>
    <col min="5" max="5" width="26.140625" style="4" customWidth="1"/>
    <col min="6" max="6" width="13.140625" style="3" bestFit="1" customWidth="1"/>
  </cols>
  <sheetData>
    <row r="1" spans="1:5" ht="10.5" customHeight="1">
      <c r="E1" s="5"/>
    </row>
    <row r="2" spans="1:5" ht="9" customHeight="1">
      <c r="E2" s="5"/>
    </row>
    <row r="3" spans="1:5">
      <c r="B3" s="1" t="s">
        <v>41</v>
      </c>
      <c r="C3" s="21"/>
      <c r="D3" s="24" t="s">
        <v>47</v>
      </c>
    </row>
    <row r="4" spans="1:5" ht="12.75" customHeight="1">
      <c r="B4" s="1" t="s">
        <v>42</v>
      </c>
      <c r="C4" s="21"/>
      <c r="D4" s="24" t="s">
        <v>49</v>
      </c>
    </row>
    <row r="5" spans="1:5" ht="12.75" customHeight="1">
      <c r="B5" s="1" t="s">
        <v>43</v>
      </c>
      <c r="C5" s="21"/>
      <c r="D5" s="24" t="s">
        <v>46</v>
      </c>
    </row>
    <row r="6" spans="1:5" ht="14.25" customHeight="1">
      <c r="B6" s="1" t="s">
        <v>44</v>
      </c>
      <c r="C6" s="21"/>
      <c r="D6" s="24" t="s">
        <v>53</v>
      </c>
    </row>
    <row r="7" spans="1:5" ht="12.75" customHeight="1">
      <c r="B7" s="1" t="s">
        <v>45</v>
      </c>
      <c r="C7" s="21"/>
      <c r="D7" s="24" t="s">
        <v>48</v>
      </c>
    </row>
    <row r="8" spans="1:5" ht="15.75">
      <c r="B8" s="19" t="s">
        <v>64</v>
      </c>
      <c r="C8" s="32"/>
    </row>
    <row r="9" spans="1:5">
      <c r="B9" s="20" t="s">
        <v>211</v>
      </c>
      <c r="C9" s="33"/>
      <c r="E9" s="25" t="s">
        <v>220</v>
      </c>
    </row>
    <row r="10" spans="1:5" ht="4.5" customHeight="1" thickBot="1">
      <c r="D10" s="101"/>
      <c r="E10" s="101"/>
    </row>
    <row r="11" spans="1:5" ht="15" customHeight="1">
      <c r="A11" s="7"/>
      <c r="B11" s="97" t="s">
        <v>50</v>
      </c>
      <c r="C11" s="102" t="s">
        <v>65</v>
      </c>
      <c r="D11" s="99" t="s">
        <v>209</v>
      </c>
      <c r="E11" s="99" t="s">
        <v>208</v>
      </c>
    </row>
    <row r="12" spans="1:5" ht="9" customHeight="1">
      <c r="A12" s="7"/>
      <c r="B12" s="98"/>
      <c r="C12" s="103"/>
      <c r="D12" s="100"/>
      <c r="E12" s="100"/>
    </row>
    <row r="13" spans="1:5">
      <c r="A13" s="7"/>
      <c r="B13" s="14" t="s">
        <v>1</v>
      </c>
      <c r="C13" s="30"/>
      <c r="D13" s="9"/>
      <c r="E13" s="9"/>
    </row>
    <row r="14" spans="1:5">
      <c r="A14" s="7"/>
      <c r="B14" s="15" t="s">
        <v>2</v>
      </c>
      <c r="C14" s="29">
        <v>2</v>
      </c>
      <c r="D14" s="38">
        <v>4812472</v>
      </c>
      <c r="E14" s="95">
        <v>812</v>
      </c>
    </row>
    <row r="15" spans="1:5" ht="15" hidden="1" customHeight="1">
      <c r="A15" s="7"/>
      <c r="B15" s="15" t="s">
        <v>30</v>
      </c>
      <c r="C15" s="29"/>
      <c r="D15" s="38"/>
      <c r="E15" s="95"/>
    </row>
    <row r="16" spans="1:5" ht="15" hidden="1" customHeight="1">
      <c r="A16" s="7"/>
      <c r="B16" s="15" t="s">
        <v>3</v>
      </c>
      <c r="C16" s="29"/>
      <c r="D16" s="38"/>
      <c r="E16" s="95"/>
    </row>
    <row r="17" spans="1:7" ht="13.5" hidden="1" customHeight="1">
      <c r="A17" s="7"/>
      <c r="B17" s="15" t="s">
        <v>31</v>
      </c>
      <c r="C17" s="29"/>
      <c r="D17" s="38"/>
      <c r="E17" s="95"/>
    </row>
    <row r="18" spans="1:7" ht="15" hidden="1" customHeight="1">
      <c r="A18" s="7"/>
      <c r="B18" s="15" t="s">
        <v>32</v>
      </c>
      <c r="C18" s="29"/>
      <c r="D18" s="38"/>
      <c r="E18" s="95"/>
    </row>
    <row r="19" spans="1:7" ht="15.75" customHeight="1">
      <c r="A19" s="7"/>
      <c r="B19" s="15" t="s">
        <v>66</v>
      </c>
      <c r="C19" s="29">
        <v>6</v>
      </c>
      <c r="D19" s="38">
        <v>39855</v>
      </c>
      <c r="E19" s="95">
        <v>21618</v>
      </c>
      <c r="G19" s="3"/>
    </row>
    <row r="20" spans="1:7" ht="12.75" customHeight="1">
      <c r="A20" s="7"/>
      <c r="B20" s="15" t="s">
        <v>4</v>
      </c>
      <c r="C20" s="29">
        <v>3</v>
      </c>
      <c r="D20" s="38">
        <v>89328</v>
      </c>
      <c r="E20" s="95">
        <v>90280</v>
      </c>
      <c r="G20" s="3"/>
    </row>
    <row r="21" spans="1:7">
      <c r="A21" s="7"/>
      <c r="B21" s="15" t="s">
        <v>5</v>
      </c>
      <c r="C21" s="29">
        <v>4</v>
      </c>
      <c r="D21" s="38">
        <f>209062+464385</f>
        <v>673447</v>
      </c>
      <c r="E21" s="95">
        <v>534576</v>
      </c>
      <c r="G21" s="3"/>
    </row>
    <row r="22" spans="1:7">
      <c r="A22" s="7"/>
      <c r="B22" s="14" t="s">
        <v>55</v>
      </c>
      <c r="C22" s="30"/>
      <c r="D22" s="10">
        <f>SUM(D14:D21)</f>
        <v>5615102</v>
      </c>
      <c r="E22" s="10">
        <f>SUM(E14:E21)</f>
        <v>647286</v>
      </c>
    </row>
    <row r="23" spans="1:7" ht="24" customHeight="1">
      <c r="A23" s="7"/>
      <c r="B23" s="15" t="s">
        <v>63</v>
      </c>
      <c r="C23" s="29"/>
      <c r="D23" s="38"/>
      <c r="E23" s="95"/>
    </row>
    <row r="24" spans="1:7">
      <c r="A24" s="7"/>
      <c r="B24" s="14" t="s">
        <v>6</v>
      </c>
      <c r="C24" s="30"/>
      <c r="D24" s="10"/>
      <c r="E24" s="10"/>
    </row>
    <row r="25" spans="1:7" ht="15" hidden="1" customHeight="1">
      <c r="A25" s="7"/>
      <c r="B25" s="15" t="s">
        <v>30</v>
      </c>
      <c r="C25" s="29"/>
      <c r="D25" s="38"/>
      <c r="E25" s="95"/>
    </row>
    <row r="26" spans="1:7" ht="15" hidden="1" customHeight="1">
      <c r="A26" s="7"/>
      <c r="B26" s="15" t="s">
        <v>3</v>
      </c>
      <c r="C26" s="29"/>
      <c r="D26" s="38"/>
      <c r="E26" s="95"/>
    </row>
    <row r="27" spans="1:7" ht="14.25" hidden="1" customHeight="1">
      <c r="A27" s="7"/>
      <c r="B27" s="15" t="s">
        <v>31</v>
      </c>
      <c r="C27" s="29"/>
      <c r="D27" s="38"/>
      <c r="E27" s="95"/>
    </row>
    <row r="28" spans="1:7" ht="15" hidden="1" customHeight="1">
      <c r="A28" s="7"/>
      <c r="B28" s="15" t="s">
        <v>32</v>
      </c>
      <c r="C28" s="29"/>
      <c r="D28" s="38"/>
      <c r="E28" s="95"/>
    </row>
    <row r="29" spans="1:7" ht="15" hidden="1" customHeight="1">
      <c r="A29" s="7"/>
      <c r="B29" s="15" t="s">
        <v>7</v>
      </c>
      <c r="C29" s="29"/>
      <c r="D29" s="38"/>
      <c r="E29" s="95"/>
    </row>
    <row r="30" spans="1:7" ht="15" customHeight="1">
      <c r="A30" s="7"/>
      <c r="B30" s="15" t="s">
        <v>39</v>
      </c>
      <c r="C30" s="29">
        <v>5</v>
      </c>
      <c r="D30" s="38">
        <v>2</v>
      </c>
      <c r="E30" s="95">
        <v>3</v>
      </c>
      <c r="G30" s="3"/>
    </row>
    <row r="31" spans="1:7">
      <c r="A31" s="7"/>
      <c r="B31" s="15" t="s">
        <v>33</v>
      </c>
      <c r="C31" s="29"/>
      <c r="D31" s="38"/>
      <c r="E31" s="95"/>
      <c r="G31" s="3"/>
    </row>
    <row r="32" spans="1:7">
      <c r="A32" s="7"/>
      <c r="B32" s="15" t="s">
        <v>67</v>
      </c>
      <c r="C32" s="29"/>
      <c r="D32" s="38"/>
      <c r="E32" s="95"/>
      <c r="G32" s="3"/>
    </row>
    <row r="33" spans="1:7">
      <c r="A33" s="7"/>
      <c r="B33" s="15" t="s">
        <v>8</v>
      </c>
      <c r="C33" s="29"/>
      <c r="D33" s="38">
        <v>62131</v>
      </c>
      <c r="E33" s="95">
        <v>33725</v>
      </c>
      <c r="G33" s="3"/>
    </row>
    <row r="34" spans="1:7">
      <c r="A34" s="7"/>
      <c r="B34" s="15" t="s">
        <v>9</v>
      </c>
      <c r="C34" s="29"/>
      <c r="D34" s="38"/>
      <c r="E34" s="95"/>
      <c r="G34" s="3"/>
    </row>
    <row r="35" spans="1:7">
      <c r="A35" s="7"/>
      <c r="B35" s="15" t="s">
        <v>10</v>
      </c>
      <c r="C35" s="29">
        <v>1</v>
      </c>
      <c r="D35" s="38">
        <v>4261273</v>
      </c>
      <c r="E35" s="95">
        <v>2996143</v>
      </c>
      <c r="G35" s="3"/>
    </row>
    <row r="36" spans="1:7">
      <c r="A36" s="7"/>
      <c r="B36" s="15" t="s">
        <v>11</v>
      </c>
      <c r="C36" s="29"/>
      <c r="D36" s="38">
        <v>62869</v>
      </c>
      <c r="E36" s="95">
        <v>10086</v>
      </c>
      <c r="G36" s="3"/>
    </row>
    <row r="37" spans="1:7">
      <c r="A37" s="7"/>
      <c r="B37" s="15" t="s">
        <v>12</v>
      </c>
      <c r="C37" s="29"/>
      <c r="D37" s="38"/>
      <c r="E37" s="95"/>
      <c r="G37" s="3"/>
    </row>
    <row r="38" spans="1:7">
      <c r="A38" s="7"/>
      <c r="B38" s="15" t="s">
        <v>13</v>
      </c>
      <c r="C38" s="29"/>
      <c r="D38" s="38">
        <v>444605</v>
      </c>
      <c r="E38" s="95">
        <v>444605</v>
      </c>
      <c r="G38" s="3"/>
    </row>
    <row r="39" spans="1:7">
      <c r="A39" s="7"/>
      <c r="B39" s="14" t="s">
        <v>56</v>
      </c>
      <c r="C39" s="30"/>
      <c r="D39" s="10">
        <f>SUM(D25:D38)</f>
        <v>4830880</v>
      </c>
      <c r="E39" s="10">
        <f>SUM(E25:E38)</f>
        <v>3484562</v>
      </c>
    </row>
    <row r="40" spans="1:7" ht="15.75" thickBot="1">
      <c r="A40" s="7"/>
      <c r="B40" s="16" t="s">
        <v>57</v>
      </c>
      <c r="C40" s="31"/>
      <c r="D40" s="17">
        <f>D22+D23+D39</f>
        <v>10445982</v>
      </c>
      <c r="E40" s="17">
        <f>E22+E23+E39</f>
        <v>4131848</v>
      </c>
    </row>
    <row r="41" spans="1:7" s="13" customFormat="1" ht="7.5" customHeight="1" thickBot="1">
      <c r="A41" s="8"/>
      <c r="B41" s="40"/>
      <c r="C41" s="34"/>
      <c r="D41" s="12"/>
      <c r="E41" s="12"/>
      <c r="F41" s="39"/>
    </row>
    <row r="42" spans="1:7" ht="15" customHeight="1">
      <c r="A42" s="7"/>
      <c r="B42" s="97" t="s">
        <v>54</v>
      </c>
      <c r="C42" s="35"/>
      <c r="D42" s="99" t="s">
        <v>209</v>
      </c>
      <c r="E42" s="99" t="s">
        <v>208</v>
      </c>
    </row>
    <row r="43" spans="1:7" ht="8.25" customHeight="1">
      <c r="A43" s="7"/>
      <c r="B43" s="98"/>
      <c r="C43" s="36"/>
      <c r="D43" s="100"/>
      <c r="E43" s="100"/>
    </row>
    <row r="44" spans="1:7">
      <c r="A44" s="7"/>
      <c r="B44" s="14" t="s">
        <v>14</v>
      </c>
      <c r="C44" s="30"/>
      <c r="D44" s="38"/>
      <c r="E44" s="95"/>
    </row>
    <row r="45" spans="1:7">
      <c r="A45" s="7"/>
      <c r="B45" s="15" t="s">
        <v>69</v>
      </c>
      <c r="C45" s="29"/>
      <c r="D45" s="38"/>
      <c r="E45" s="95"/>
      <c r="G45" s="3"/>
    </row>
    <row r="46" spans="1:7" ht="15" hidden="1" customHeight="1">
      <c r="A46" s="7"/>
      <c r="B46" s="15" t="s">
        <v>3</v>
      </c>
      <c r="C46" s="29"/>
      <c r="D46" s="38"/>
      <c r="E46" s="95"/>
      <c r="G46" s="3"/>
    </row>
    <row r="47" spans="1:7">
      <c r="A47" s="7"/>
      <c r="B47" s="15" t="s">
        <v>38</v>
      </c>
      <c r="C47" s="29"/>
      <c r="D47" s="38"/>
      <c r="E47" s="95"/>
      <c r="G47" s="3"/>
    </row>
    <row r="48" spans="1:7" ht="15" customHeight="1">
      <c r="A48" s="7"/>
      <c r="B48" s="15" t="s">
        <v>68</v>
      </c>
      <c r="C48" s="29">
        <v>8</v>
      </c>
      <c r="D48" s="38">
        <f>2078441-2</f>
        <v>2078439</v>
      </c>
      <c r="E48" s="95">
        <f>2099731-2</f>
        <v>2099729</v>
      </c>
      <c r="G48" s="3"/>
    </row>
    <row r="49" spans="1:7" ht="15" hidden="1" customHeight="1">
      <c r="A49" s="7"/>
      <c r="B49" s="15" t="s">
        <v>16</v>
      </c>
      <c r="C49" s="29"/>
      <c r="D49" s="38"/>
      <c r="E49" s="95"/>
      <c r="G49" s="3"/>
    </row>
    <row r="50" spans="1:7" ht="15" hidden="1" customHeight="1">
      <c r="A50" s="7"/>
      <c r="B50" s="15" t="s">
        <v>34</v>
      </c>
      <c r="C50" s="29"/>
      <c r="D50" s="38"/>
      <c r="E50" s="95"/>
      <c r="G50" s="3"/>
    </row>
    <row r="51" spans="1:7">
      <c r="A51" s="7"/>
      <c r="B51" s="15" t="s">
        <v>17</v>
      </c>
      <c r="C51" s="29"/>
      <c r="D51" s="38"/>
      <c r="E51" s="95"/>
      <c r="G51" s="3"/>
    </row>
    <row r="52" spans="1:7">
      <c r="A52" s="7"/>
      <c r="B52" s="15" t="s">
        <v>18</v>
      </c>
      <c r="C52" s="29">
        <v>9</v>
      </c>
      <c r="D52" s="38">
        <v>27830</v>
      </c>
      <c r="E52" s="95">
        <v>27830</v>
      </c>
      <c r="G52" s="3"/>
    </row>
    <row r="53" spans="1:7">
      <c r="A53" s="7"/>
      <c r="B53" s="14" t="s">
        <v>58</v>
      </c>
      <c r="C53" s="30"/>
      <c r="D53" s="10">
        <f>SUM(D45:D52)</f>
        <v>2106269</v>
      </c>
      <c r="E53" s="10">
        <f>SUM(E45:E52)</f>
        <v>2127559</v>
      </c>
      <c r="G53" s="3"/>
    </row>
    <row r="54" spans="1:7" ht="27" customHeight="1">
      <c r="A54" s="7"/>
      <c r="B54" s="15" t="s">
        <v>35</v>
      </c>
      <c r="C54" s="29"/>
      <c r="D54" s="38"/>
      <c r="E54" s="95"/>
    </row>
    <row r="55" spans="1:7">
      <c r="A55" s="7"/>
      <c r="B55" s="14" t="s">
        <v>19</v>
      </c>
      <c r="C55" s="30"/>
      <c r="D55" s="38"/>
      <c r="E55" s="95"/>
    </row>
    <row r="56" spans="1:7">
      <c r="A56" s="7"/>
      <c r="B56" s="15" t="s">
        <v>15</v>
      </c>
      <c r="C56" s="29"/>
      <c r="D56" s="38"/>
      <c r="E56" s="95"/>
    </row>
    <row r="57" spans="1:7" ht="15" hidden="1" customHeight="1">
      <c r="A57" s="7"/>
      <c r="B57" s="15" t="s">
        <v>3</v>
      </c>
      <c r="C57" s="29"/>
      <c r="D57" s="38"/>
      <c r="E57" s="95"/>
    </row>
    <row r="58" spans="1:7" ht="15" hidden="1" customHeight="1">
      <c r="A58" s="7"/>
      <c r="B58" s="15" t="s">
        <v>36</v>
      </c>
      <c r="C58" s="29"/>
      <c r="D58" s="38"/>
      <c r="E58" s="95"/>
    </row>
    <row r="59" spans="1:7" ht="24" hidden="1" customHeight="1">
      <c r="A59" s="7"/>
      <c r="B59" s="15" t="s">
        <v>37</v>
      </c>
      <c r="C59" s="29"/>
      <c r="D59" s="38"/>
      <c r="E59" s="95"/>
    </row>
    <row r="60" spans="1:7">
      <c r="A60" s="7"/>
      <c r="B60" s="15" t="s">
        <v>20</v>
      </c>
      <c r="C60" s="41"/>
      <c r="D60" s="38"/>
      <c r="E60" s="95"/>
    </row>
    <row r="61" spans="1:7">
      <c r="A61" s="7"/>
      <c r="B61" s="15" t="s">
        <v>21</v>
      </c>
      <c r="C61" s="29"/>
      <c r="D61" s="38"/>
      <c r="E61" s="95"/>
    </row>
    <row r="62" spans="1:7">
      <c r="A62" s="7"/>
      <c r="B62" s="15" t="s">
        <v>22</v>
      </c>
      <c r="C62" s="29">
        <v>10</v>
      </c>
      <c r="D62" s="38">
        <v>140130</v>
      </c>
      <c r="E62" s="95">
        <v>140130</v>
      </c>
    </row>
    <row r="63" spans="1:7">
      <c r="A63" s="7"/>
      <c r="B63" s="14" t="s">
        <v>59</v>
      </c>
      <c r="C63" s="30"/>
      <c r="D63" s="10">
        <f>SUM(D56:D62)</f>
        <v>140130</v>
      </c>
      <c r="E63" s="10">
        <f>SUM(E56:E62)</f>
        <v>140130</v>
      </c>
    </row>
    <row r="64" spans="1:7">
      <c r="A64" s="7"/>
      <c r="B64" s="14" t="s">
        <v>23</v>
      </c>
      <c r="C64" s="30"/>
      <c r="D64" s="38"/>
      <c r="E64" s="95"/>
    </row>
    <row r="65" spans="1:6">
      <c r="A65" s="7"/>
      <c r="B65" s="15" t="s">
        <v>24</v>
      </c>
      <c r="C65" s="29">
        <v>7</v>
      </c>
      <c r="D65" s="38">
        <v>10751303</v>
      </c>
      <c r="E65" s="95">
        <v>4157886</v>
      </c>
    </row>
    <row r="66" spans="1:6">
      <c r="A66" s="7"/>
      <c r="B66" s="15" t="s">
        <v>25</v>
      </c>
      <c r="C66" s="29"/>
      <c r="D66" s="38"/>
      <c r="E66" s="95"/>
    </row>
    <row r="67" spans="1:6" ht="15" hidden="1" customHeight="1">
      <c r="A67" s="7"/>
      <c r="B67" s="15" t="s">
        <v>26</v>
      </c>
      <c r="C67" s="29"/>
      <c r="D67" s="38"/>
      <c r="E67" s="95"/>
    </row>
    <row r="68" spans="1:6">
      <c r="A68" s="7"/>
      <c r="B68" s="15" t="s">
        <v>27</v>
      </c>
      <c r="C68" s="29"/>
      <c r="D68" s="38"/>
      <c r="E68" s="95"/>
    </row>
    <row r="69" spans="1:6" ht="12" customHeight="1">
      <c r="A69" s="7"/>
      <c r="B69" s="15" t="s">
        <v>40</v>
      </c>
      <c r="C69" s="29"/>
      <c r="D69" s="38">
        <v>-2551720</v>
      </c>
      <c r="E69" s="95">
        <v>-2293727</v>
      </c>
    </row>
    <row r="70" spans="1:6" ht="12.75" customHeight="1">
      <c r="A70" s="7"/>
      <c r="B70" s="14" t="s">
        <v>60</v>
      </c>
      <c r="C70" s="30"/>
      <c r="D70" s="10">
        <f>D65+D69</f>
        <v>8199583</v>
      </c>
      <c r="E70" s="10">
        <f>E65+E69</f>
        <v>1864159</v>
      </c>
    </row>
    <row r="71" spans="1:6">
      <c r="A71" s="7"/>
      <c r="B71" s="15" t="s">
        <v>28</v>
      </c>
      <c r="C71" s="29"/>
      <c r="D71" s="38"/>
      <c r="E71" s="95"/>
    </row>
    <row r="72" spans="1:6">
      <c r="A72" s="7"/>
      <c r="B72" s="14" t="s">
        <v>61</v>
      </c>
      <c r="C72" s="30"/>
      <c r="D72" s="10">
        <f>D70+D71</f>
        <v>8199583</v>
      </c>
      <c r="E72" s="10">
        <f>E70+E71</f>
        <v>1864159</v>
      </c>
    </row>
    <row r="73" spans="1:6" ht="15.75" thickBot="1">
      <c r="A73" s="7"/>
      <c r="B73" s="16" t="s">
        <v>62</v>
      </c>
      <c r="C73" s="31"/>
      <c r="D73" s="17">
        <f>D53+D63+D72</f>
        <v>10445982</v>
      </c>
      <c r="E73" s="17">
        <f>E53+E63+E72</f>
        <v>4131848</v>
      </c>
    </row>
    <row r="74" spans="1:6" s="13" customFormat="1" ht="16.5" customHeight="1">
      <c r="A74" s="8"/>
      <c r="B74" s="125" t="s">
        <v>221</v>
      </c>
      <c r="C74" s="126">
        <v>18</v>
      </c>
      <c r="D74" s="127">
        <v>67805.38</v>
      </c>
      <c r="E74" s="127">
        <v>18002.98</v>
      </c>
      <c r="F74" s="39"/>
    </row>
    <row r="75" spans="1:6" ht="13.5" customHeight="1">
      <c r="B75" s="11"/>
      <c r="C75" s="34"/>
      <c r="D75" s="26"/>
      <c r="E75" s="26"/>
    </row>
    <row r="76" spans="1:6">
      <c r="B76" s="18" t="s">
        <v>215</v>
      </c>
      <c r="C76" s="33"/>
      <c r="D76" s="37"/>
      <c r="E76" s="6"/>
    </row>
    <row r="77" spans="1:6" ht="12" customHeight="1">
      <c r="B77" s="23" t="s">
        <v>51</v>
      </c>
      <c r="C77" s="23"/>
      <c r="D77" s="6"/>
    </row>
    <row r="78" spans="1:6" ht="11.25" customHeight="1">
      <c r="B78" s="21" t="s">
        <v>29</v>
      </c>
      <c r="C78" s="21"/>
    </row>
    <row r="79" spans="1:6">
      <c r="B79" s="18" t="s">
        <v>219</v>
      </c>
      <c r="C79" s="33"/>
      <c r="D79" s="27"/>
    </row>
    <row r="80" spans="1:6" ht="15" customHeight="1">
      <c r="B80" s="21" t="s">
        <v>52</v>
      </c>
      <c r="C80" s="21"/>
    </row>
    <row r="81" spans="4:5" ht="12.75" customHeight="1"/>
    <row r="82" spans="4:5">
      <c r="D82" s="6"/>
      <c r="E82" s="6"/>
    </row>
    <row r="83" spans="4:5">
      <c r="D83" s="6"/>
      <c r="E83" s="6"/>
    </row>
    <row r="84" spans="4:5">
      <c r="D84" s="6"/>
    </row>
  </sheetData>
  <mergeCells count="8">
    <mergeCell ref="B42:B43"/>
    <mergeCell ref="D42:D43"/>
    <mergeCell ref="E42:E43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A28" workbookViewId="0">
      <selection activeCell="K51" sqref="K51"/>
    </sheetView>
  </sheetViews>
  <sheetFormatPr defaultRowHeight="12"/>
  <cols>
    <col min="1" max="1" width="2.5703125" style="7" customWidth="1"/>
    <col min="2" max="2" width="56.5703125" style="7" customWidth="1"/>
    <col min="3" max="3" width="5.85546875" style="42" customWidth="1"/>
    <col min="4" max="4" width="19.42578125" style="43" customWidth="1"/>
    <col min="5" max="5" width="19.5703125" style="43" customWidth="1"/>
    <col min="6" max="6" width="9.7109375" style="7" bestFit="1" customWidth="1"/>
    <col min="7" max="16384" width="9.140625" style="7"/>
  </cols>
  <sheetData>
    <row r="1" spans="2:5">
      <c r="E1" s="44"/>
    </row>
    <row r="2" spans="2:5">
      <c r="E2" s="44"/>
    </row>
    <row r="3" spans="2:5">
      <c r="E3" s="44"/>
    </row>
    <row r="4" spans="2:5" ht="15.75">
      <c r="B4" s="45" t="str">
        <f>[1]ББ!B3</f>
        <v xml:space="preserve">Наименование организации </v>
      </c>
      <c r="D4" s="24" t="s">
        <v>47</v>
      </c>
    </row>
    <row r="6" spans="2:5" ht="15.75">
      <c r="B6" s="19" t="s">
        <v>70</v>
      </c>
      <c r="C6" s="46"/>
    </row>
    <row r="7" spans="2:5">
      <c r="B7" s="20" t="str">
        <f>ББ!B9</f>
        <v>по состоянию на "30" сентября 2016 года</v>
      </c>
      <c r="C7" s="47"/>
    </row>
    <row r="8" spans="2:5" ht="13.5" thickBot="1">
      <c r="E8" s="48" t="str">
        <f>ББ!E9</f>
        <v>тыс. тенге</v>
      </c>
    </row>
    <row r="9" spans="2:5" ht="12" customHeight="1">
      <c r="B9" s="104" t="s">
        <v>71</v>
      </c>
      <c r="C9" s="102" t="s">
        <v>65</v>
      </c>
      <c r="D9" s="99" t="s">
        <v>217</v>
      </c>
      <c r="E9" s="107" t="s">
        <v>210</v>
      </c>
    </row>
    <row r="10" spans="2:5" ht="21.75" customHeight="1">
      <c r="B10" s="105"/>
      <c r="C10" s="106"/>
      <c r="D10" s="100"/>
      <c r="E10" s="108" t="s">
        <v>0</v>
      </c>
    </row>
    <row r="11" spans="2:5">
      <c r="B11" s="15" t="s">
        <v>72</v>
      </c>
      <c r="C11" s="29"/>
      <c r="D11" s="38"/>
      <c r="E11" s="28"/>
    </row>
    <row r="12" spans="2:5">
      <c r="B12" s="15" t="s">
        <v>73</v>
      </c>
      <c r="C12" s="29"/>
      <c r="D12" s="38"/>
      <c r="E12" s="28"/>
    </row>
    <row r="13" spans="2:5">
      <c r="B13" s="14" t="s">
        <v>74</v>
      </c>
      <c r="C13" s="30"/>
      <c r="D13" s="10">
        <f>D11-D12</f>
        <v>0</v>
      </c>
      <c r="E13" s="22">
        <f>E11-E12</f>
        <v>0</v>
      </c>
    </row>
    <row r="14" spans="2:5">
      <c r="B14" s="15" t="s">
        <v>75</v>
      </c>
      <c r="C14" s="29"/>
      <c r="D14" s="38"/>
      <c r="E14" s="28"/>
    </row>
    <row r="15" spans="2:5">
      <c r="B15" s="15" t="s">
        <v>76</v>
      </c>
      <c r="C15" s="29">
        <v>12</v>
      </c>
      <c r="D15" s="38">
        <v>338658</v>
      </c>
      <c r="E15" s="38">
        <v>182217</v>
      </c>
    </row>
    <row r="16" spans="2:5" ht="12.75" customHeight="1">
      <c r="B16" s="49" t="s">
        <v>77</v>
      </c>
      <c r="C16" s="50">
        <v>13</v>
      </c>
      <c r="D16" s="38">
        <v>1173495</v>
      </c>
      <c r="E16" s="38">
        <v>252859</v>
      </c>
    </row>
    <row r="17" spans="2:5">
      <c r="B17" s="49" t="s">
        <v>78</v>
      </c>
      <c r="C17" s="50">
        <v>11</v>
      </c>
      <c r="D17" s="38">
        <f>482+1189015</f>
        <v>1189497</v>
      </c>
      <c r="E17" s="38">
        <f>482+123665</f>
        <v>124147</v>
      </c>
    </row>
    <row r="18" spans="2:5">
      <c r="B18" s="49" t="s">
        <v>79</v>
      </c>
      <c r="C18" s="50"/>
      <c r="D18" s="38">
        <f>D13-D15-D16+D17</f>
        <v>-322656</v>
      </c>
      <c r="E18" s="38">
        <f>E13+E17-E15-E16</f>
        <v>-310929</v>
      </c>
    </row>
    <row r="19" spans="2:5">
      <c r="B19" s="15" t="s">
        <v>80</v>
      </c>
      <c r="C19" s="29">
        <v>13</v>
      </c>
      <c r="D19" s="38">
        <v>64663</v>
      </c>
      <c r="E19" s="38">
        <v>6661</v>
      </c>
    </row>
    <row r="20" spans="2:5">
      <c r="B20" s="15" t="s">
        <v>81</v>
      </c>
      <c r="C20" s="29"/>
      <c r="D20" s="38"/>
      <c r="E20" s="38"/>
    </row>
    <row r="21" spans="2:5" ht="36">
      <c r="B21" s="15" t="s">
        <v>82</v>
      </c>
      <c r="C21" s="29"/>
      <c r="D21" s="38"/>
      <c r="E21" s="38"/>
    </row>
    <row r="22" spans="2:5">
      <c r="B22" s="15" t="s">
        <v>83</v>
      </c>
      <c r="C22" s="29"/>
      <c r="D22" s="38"/>
      <c r="E22" s="38"/>
    </row>
    <row r="23" spans="2:5">
      <c r="B23" s="15" t="s">
        <v>84</v>
      </c>
      <c r="C23" s="29"/>
      <c r="D23" s="38"/>
      <c r="E23" s="38"/>
    </row>
    <row r="24" spans="2:5">
      <c r="B24" s="14" t="s">
        <v>85</v>
      </c>
      <c r="C24" s="30"/>
      <c r="D24" s="10">
        <f>D18+D19</f>
        <v>-257993</v>
      </c>
      <c r="E24" s="10">
        <f>E18+E19</f>
        <v>-304268</v>
      </c>
    </row>
    <row r="25" spans="2:5">
      <c r="B25" s="15" t="s">
        <v>86</v>
      </c>
      <c r="C25" s="29"/>
      <c r="D25" s="38"/>
      <c r="E25" s="38"/>
    </row>
    <row r="26" spans="2:5" ht="24">
      <c r="B26" s="14" t="s">
        <v>87</v>
      </c>
      <c r="C26" s="30"/>
      <c r="D26" s="10">
        <f>D24-D25</f>
        <v>-257993</v>
      </c>
      <c r="E26" s="10">
        <f>E24-E25</f>
        <v>-304268</v>
      </c>
    </row>
    <row r="27" spans="2:5" ht="24">
      <c r="B27" s="15" t="s">
        <v>88</v>
      </c>
      <c r="C27" s="29"/>
      <c r="D27" s="38"/>
      <c r="E27" s="38"/>
    </row>
    <row r="28" spans="2:5" ht="15" customHeight="1">
      <c r="B28" s="14" t="s">
        <v>89</v>
      </c>
      <c r="C28" s="30"/>
      <c r="D28" s="10">
        <f>D26+D27</f>
        <v>-257993</v>
      </c>
      <c r="E28" s="10">
        <f>E26+E27</f>
        <v>-304268</v>
      </c>
    </row>
    <row r="29" spans="2:5">
      <c r="B29" s="15" t="s">
        <v>90</v>
      </c>
      <c r="C29" s="29"/>
      <c r="D29" s="38"/>
      <c r="E29" s="38"/>
    </row>
    <row r="30" spans="2:5">
      <c r="B30" s="15" t="s">
        <v>91</v>
      </c>
      <c r="C30" s="29"/>
      <c r="D30" s="38"/>
      <c r="E30" s="38"/>
    </row>
    <row r="31" spans="2:5">
      <c r="B31" s="15" t="s">
        <v>92</v>
      </c>
      <c r="C31" s="29"/>
      <c r="D31" s="38"/>
      <c r="E31" s="38"/>
    </row>
    <row r="32" spans="2:5">
      <c r="B32" s="15" t="s">
        <v>93</v>
      </c>
      <c r="C32" s="29"/>
      <c r="D32" s="38"/>
      <c r="E32" s="38"/>
    </row>
    <row r="33" spans="2:5">
      <c r="B33" s="15" t="s">
        <v>94</v>
      </c>
      <c r="C33" s="29"/>
      <c r="D33" s="38"/>
      <c r="E33" s="38"/>
    </row>
    <row r="34" spans="2:5" ht="24">
      <c r="B34" s="15" t="s">
        <v>95</v>
      </c>
      <c r="C34" s="29"/>
      <c r="D34" s="38"/>
      <c r="E34" s="38"/>
    </row>
    <row r="35" spans="2:5">
      <c r="B35" s="15" t="s">
        <v>96</v>
      </c>
      <c r="C35" s="29"/>
      <c r="D35" s="109"/>
      <c r="E35" s="109"/>
    </row>
    <row r="36" spans="2:5" ht="24">
      <c r="B36" s="15" t="s">
        <v>97</v>
      </c>
      <c r="C36" s="29"/>
      <c r="D36" s="109"/>
      <c r="E36" s="109"/>
    </row>
    <row r="37" spans="2:5">
      <c r="B37" s="15" t="s">
        <v>98</v>
      </c>
      <c r="C37" s="29"/>
      <c r="D37" s="38"/>
      <c r="E37" s="38"/>
    </row>
    <row r="38" spans="2:5" ht="24">
      <c r="B38" s="15" t="s">
        <v>99</v>
      </c>
      <c r="C38" s="29"/>
      <c r="D38" s="38"/>
      <c r="E38" s="38"/>
    </row>
    <row r="39" spans="2:5">
      <c r="B39" s="15" t="s">
        <v>100</v>
      </c>
      <c r="C39" s="29"/>
      <c r="D39" s="38"/>
      <c r="E39" s="38"/>
    </row>
    <row r="40" spans="2:5">
      <c r="B40" s="15" t="s">
        <v>101</v>
      </c>
      <c r="C40" s="29"/>
      <c r="D40" s="38"/>
      <c r="E40" s="38"/>
    </row>
    <row r="41" spans="2:5">
      <c r="B41" s="15" t="s">
        <v>102</v>
      </c>
      <c r="C41" s="29"/>
      <c r="D41" s="38"/>
      <c r="E41" s="38"/>
    </row>
    <row r="42" spans="2:5">
      <c r="B42" s="15" t="s">
        <v>103</v>
      </c>
      <c r="C42" s="29"/>
      <c r="D42" s="38"/>
      <c r="E42" s="38"/>
    </row>
    <row r="43" spans="2:5">
      <c r="B43" s="15" t="s">
        <v>104</v>
      </c>
      <c r="C43" s="29"/>
      <c r="D43" s="38"/>
      <c r="E43" s="38"/>
    </row>
    <row r="44" spans="2:5">
      <c r="B44" s="15" t="s">
        <v>105</v>
      </c>
      <c r="C44" s="29"/>
      <c r="D44" s="38"/>
      <c r="E44" s="38"/>
    </row>
    <row r="45" spans="2:5" ht="12.75" thickBot="1">
      <c r="B45" s="14" t="s">
        <v>106</v>
      </c>
      <c r="C45" s="30"/>
      <c r="D45" s="10">
        <f>D28</f>
        <v>-257993</v>
      </c>
      <c r="E45" s="10">
        <f>E28</f>
        <v>-304268</v>
      </c>
    </row>
    <row r="46" spans="2:5" ht="12.75" customHeight="1" thickBot="1">
      <c r="B46" s="128" t="s">
        <v>222</v>
      </c>
      <c r="C46" s="129"/>
      <c r="D46" s="130">
        <f>D45/120001</f>
        <v>-2.1499237506354114</v>
      </c>
      <c r="E46" s="131">
        <f>E45/102987</f>
        <v>-2.9544311417945956</v>
      </c>
    </row>
    <row r="47" spans="2:5" ht="12.75" customHeight="1">
      <c r="B47" s="11"/>
      <c r="C47" s="132"/>
      <c r="D47" s="12"/>
      <c r="E47" s="12"/>
    </row>
    <row r="48" spans="2:5" ht="12.75" customHeight="1">
      <c r="B48" s="11"/>
      <c r="C48" s="132"/>
      <c r="D48" s="12"/>
      <c r="E48" s="12"/>
    </row>
    <row r="49" spans="2:5" customFormat="1" ht="15">
      <c r="B49" s="18" t="str">
        <f>ББ!B76</f>
        <v>Президент  Сейдуллаев А.А. _______________</v>
      </c>
      <c r="C49" s="47"/>
      <c r="D49" s="37"/>
      <c r="E49" s="6"/>
    </row>
    <row r="50" spans="2:5" customFormat="1" ht="15">
      <c r="B50" s="23" t="s">
        <v>51</v>
      </c>
      <c r="C50" s="51"/>
      <c r="D50" s="6"/>
      <c r="E50" s="4"/>
    </row>
    <row r="51" spans="2:5" customFormat="1" ht="15">
      <c r="B51" s="21" t="s">
        <v>29</v>
      </c>
      <c r="C51" s="51"/>
      <c r="D51" s="4"/>
      <c r="E51" s="4"/>
    </row>
    <row r="52" spans="2:5" customFormat="1" ht="15">
      <c r="B52" s="18" t="str">
        <f>ББ!B79</f>
        <v xml:space="preserve">Главный бухгалтер Султашева Ж.Р.                                            </v>
      </c>
      <c r="C52" s="47"/>
      <c r="D52" s="27"/>
      <c r="E52" s="4"/>
    </row>
    <row r="53" spans="2:5" customFormat="1" ht="15">
      <c r="B53" s="23" t="s">
        <v>52</v>
      </c>
      <c r="C53" s="51"/>
      <c r="D53" s="4"/>
      <c r="E53" s="4"/>
    </row>
    <row r="54" spans="2:5" customFormat="1" ht="4.5" customHeight="1">
      <c r="C54" s="42"/>
      <c r="D54" s="4"/>
      <c r="E54" s="4"/>
    </row>
    <row r="55" spans="2:5" customFormat="1" ht="15">
      <c r="B55" s="1"/>
      <c r="C55" s="51"/>
      <c r="D55" s="4"/>
      <c r="E55" s="4"/>
    </row>
  </sheetData>
  <mergeCells count="6">
    <mergeCell ref="B9:B10"/>
    <mergeCell ref="C9:C10"/>
    <mergeCell ref="D9:D10"/>
    <mergeCell ref="E9:E10"/>
    <mergeCell ref="D35:D36"/>
    <mergeCell ref="E35:E36"/>
  </mergeCells>
  <pageMargins left="0" right="0" top="0" bottom="0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53" workbookViewId="0">
      <selection activeCell="H77" sqref="H77"/>
    </sheetView>
  </sheetViews>
  <sheetFormatPr defaultRowHeight="12.75"/>
  <cols>
    <col min="1" max="1" width="4.5703125" style="76" customWidth="1"/>
    <col min="2" max="2" width="43.42578125" style="77" customWidth="1"/>
    <col min="3" max="3" width="8" style="74" customWidth="1"/>
    <col min="4" max="4" width="16" style="78" customWidth="1"/>
    <col min="5" max="5" width="16.5703125" style="78" customWidth="1"/>
    <col min="6" max="6" width="13.5703125" style="74" bestFit="1" customWidth="1"/>
    <col min="7" max="7" width="9.140625" style="74"/>
    <col min="8" max="8" width="12" style="74" bestFit="1" customWidth="1"/>
    <col min="9" max="16384" width="9.140625" style="74"/>
  </cols>
  <sheetData>
    <row r="1" spans="1:5">
      <c r="A1" s="72" t="s">
        <v>117</v>
      </c>
      <c r="B1" s="73"/>
      <c r="C1" s="112" t="s">
        <v>118</v>
      </c>
      <c r="D1" s="113"/>
      <c r="E1" s="113"/>
    </row>
    <row r="3" spans="1:5">
      <c r="A3" s="114" t="s">
        <v>119</v>
      </c>
      <c r="B3" s="114"/>
      <c r="C3" s="114"/>
      <c r="D3" s="114"/>
      <c r="E3" s="114"/>
    </row>
    <row r="4" spans="1:5">
      <c r="A4" s="115" t="str">
        <f>ББ!B9</f>
        <v>по состоянию на "30" сентября 2016 года</v>
      </c>
      <c r="B4" s="115"/>
      <c r="C4" s="115"/>
      <c r="D4" s="75"/>
      <c r="E4" s="75"/>
    </row>
    <row r="5" spans="1:5">
      <c r="A5" s="114" t="s">
        <v>120</v>
      </c>
      <c r="B5" s="114"/>
      <c r="C5" s="114"/>
      <c r="D5" s="114"/>
      <c r="E5" s="114"/>
    </row>
    <row r="6" spans="1:5" ht="13.5" thickBot="1">
      <c r="E6" s="79" t="str">
        <f>ББ!E9</f>
        <v>тыс. тенге</v>
      </c>
    </row>
    <row r="7" spans="1:5" ht="42.75" customHeight="1">
      <c r="A7" s="116" t="s">
        <v>71</v>
      </c>
      <c r="B7" s="117"/>
      <c r="C7" s="80" t="s">
        <v>121</v>
      </c>
      <c r="D7" s="99" t="s">
        <v>218</v>
      </c>
      <c r="E7" s="107" t="s">
        <v>210</v>
      </c>
    </row>
    <row r="8" spans="1:5" s="83" customFormat="1">
      <c r="A8" s="81" t="s">
        <v>122</v>
      </c>
      <c r="B8" s="82" t="s">
        <v>123</v>
      </c>
      <c r="C8" s="82"/>
      <c r="D8" s="100"/>
      <c r="E8" s="108" t="s">
        <v>0</v>
      </c>
    </row>
    <row r="9" spans="1:5" ht="15" customHeight="1">
      <c r="A9" s="84">
        <v>1</v>
      </c>
      <c r="B9" s="85" t="s">
        <v>124</v>
      </c>
      <c r="C9" s="86" t="s">
        <v>125</v>
      </c>
      <c r="D9" s="87">
        <f>D11+D12+D13+D14+D15</f>
        <v>22562</v>
      </c>
      <c r="E9" s="87">
        <f>E13+E15</f>
        <v>228262</v>
      </c>
    </row>
    <row r="10" spans="1:5" ht="15" customHeight="1">
      <c r="A10" s="84"/>
      <c r="B10" s="85" t="s">
        <v>93</v>
      </c>
      <c r="C10" s="86"/>
      <c r="D10" s="87"/>
      <c r="E10" s="87"/>
    </row>
    <row r="11" spans="1:5" ht="15" customHeight="1">
      <c r="A11" s="84"/>
      <c r="B11" s="88" t="s">
        <v>126</v>
      </c>
      <c r="C11" s="86" t="s">
        <v>127</v>
      </c>
      <c r="D11" s="89"/>
      <c r="E11" s="89"/>
    </row>
    <row r="12" spans="1:5" ht="15" customHeight="1">
      <c r="A12" s="84"/>
      <c r="B12" s="88" t="s">
        <v>128</v>
      </c>
      <c r="C12" s="86" t="s">
        <v>129</v>
      </c>
      <c r="D12" s="89"/>
      <c r="E12" s="89"/>
    </row>
    <row r="13" spans="1:5" ht="15" customHeight="1">
      <c r="A13" s="84"/>
      <c r="B13" s="88" t="s">
        <v>130</v>
      </c>
      <c r="C13" s="86" t="s">
        <v>131</v>
      </c>
      <c r="D13" s="89"/>
      <c r="E13" s="89">
        <f>5000+5000</f>
        <v>10000</v>
      </c>
    </row>
    <row r="14" spans="1:5" ht="15" customHeight="1">
      <c r="A14" s="84"/>
      <c r="B14" s="88" t="s">
        <v>132</v>
      </c>
      <c r="C14" s="86" t="s">
        <v>133</v>
      </c>
      <c r="D14" s="89"/>
      <c r="E14" s="89"/>
    </row>
    <row r="15" spans="1:5" ht="15" customHeight="1">
      <c r="A15" s="84"/>
      <c r="B15" s="88" t="s">
        <v>134</v>
      </c>
      <c r="C15" s="86" t="s">
        <v>135</v>
      </c>
      <c r="D15" s="89">
        <f>7924+2+87+1188+70+13291</f>
        <v>22562</v>
      </c>
      <c r="E15" s="89">
        <f>27812+34+75761+55+114600</f>
        <v>218262</v>
      </c>
    </row>
    <row r="16" spans="1:5" ht="15" customHeight="1">
      <c r="A16" s="84">
        <v>2</v>
      </c>
      <c r="B16" s="85" t="s">
        <v>136</v>
      </c>
      <c r="C16" s="86" t="s">
        <v>137</v>
      </c>
      <c r="D16" s="87">
        <f>D18+D19+D20+D23+D24+D21</f>
        <v>1832708</v>
      </c>
      <c r="E16" s="87">
        <f>E18+E19+E20+E23+E24+E21</f>
        <v>749169</v>
      </c>
    </row>
    <row r="17" spans="1:5" ht="15" customHeight="1">
      <c r="A17" s="84"/>
      <c r="B17" s="85" t="s">
        <v>93</v>
      </c>
      <c r="C17" s="90"/>
      <c r="D17" s="87"/>
      <c r="E17" s="87"/>
    </row>
    <row r="18" spans="1:5" ht="15" customHeight="1">
      <c r="A18" s="84"/>
      <c r="B18" s="88" t="s">
        <v>138</v>
      </c>
      <c r="C18" s="86" t="s">
        <v>139</v>
      </c>
      <c r="D18" s="89">
        <f>453555</f>
        <v>453555</v>
      </c>
      <c r="E18" s="89">
        <f>90660</f>
        <v>90660</v>
      </c>
    </row>
    <row r="19" spans="1:5" ht="15" customHeight="1">
      <c r="A19" s="84"/>
      <c r="B19" s="88" t="s">
        <v>140</v>
      </c>
      <c r="C19" s="86" t="s">
        <v>141</v>
      </c>
      <c r="D19" s="89">
        <f>429588</f>
        <v>429588</v>
      </c>
      <c r="E19" s="89">
        <f>409741</f>
        <v>409741</v>
      </c>
    </row>
    <row r="20" spans="1:5" ht="15" customHeight="1">
      <c r="A20" s="84"/>
      <c r="B20" s="88" t="s">
        <v>142</v>
      </c>
      <c r="C20" s="86" t="s">
        <v>143</v>
      </c>
      <c r="D20" s="89">
        <v>250757</v>
      </c>
      <c r="E20" s="89">
        <f>139349+739</f>
        <v>140088</v>
      </c>
    </row>
    <row r="21" spans="1:5" ht="15" customHeight="1">
      <c r="A21" s="84"/>
      <c r="B21" s="88" t="s">
        <v>144</v>
      </c>
      <c r="C21" s="86" t="s">
        <v>145</v>
      </c>
      <c r="D21" s="89">
        <v>5053</v>
      </c>
      <c r="E21" s="89"/>
    </row>
    <row r="22" spans="1:5" ht="15" customHeight="1">
      <c r="A22" s="84"/>
      <c r="B22" s="88" t="s">
        <v>146</v>
      </c>
      <c r="C22" s="86" t="s">
        <v>147</v>
      </c>
      <c r="D22" s="89"/>
      <c r="E22" s="89"/>
    </row>
    <row r="23" spans="1:5" ht="15" customHeight="1">
      <c r="A23" s="84"/>
      <c r="B23" s="88" t="s">
        <v>148</v>
      </c>
      <c r="C23" s="86" t="s">
        <v>149</v>
      </c>
      <c r="D23" s="89">
        <f>657971+21384</f>
        <v>679355</v>
      </c>
      <c r="E23" s="89">
        <f>37278+12351+37</f>
        <v>49666</v>
      </c>
    </row>
    <row r="24" spans="1:5" ht="15" customHeight="1">
      <c r="A24" s="84"/>
      <c r="B24" s="88" t="s">
        <v>150</v>
      </c>
      <c r="C24" s="86" t="s">
        <v>151</v>
      </c>
      <c r="D24" s="89">
        <f>44433-30033</f>
        <v>14400</v>
      </c>
      <c r="E24" s="89">
        <f>37237+21777</f>
        <v>59014</v>
      </c>
    </row>
    <row r="25" spans="1:5" ht="24" customHeight="1">
      <c r="A25" s="84">
        <v>3</v>
      </c>
      <c r="B25" s="85" t="s">
        <v>152</v>
      </c>
      <c r="C25" s="86" t="s">
        <v>153</v>
      </c>
      <c r="D25" s="87">
        <f>D9-D16</f>
        <v>-1810146</v>
      </c>
      <c r="E25" s="87">
        <f>E9-E16</f>
        <v>-520907</v>
      </c>
    </row>
    <row r="26" spans="1:5" ht="18.75" customHeight="1">
      <c r="A26" s="81" t="s">
        <v>154</v>
      </c>
      <c r="B26" s="82" t="s">
        <v>155</v>
      </c>
      <c r="C26" s="82"/>
      <c r="D26" s="82"/>
      <c r="E26" s="82"/>
    </row>
    <row r="27" spans="1:5" ht="14.25" customHeight="1">
      <c r="A27" s="84">
        <v>1</v>
      </c>
      <c r="B27" s="85" t="s">
        <v>124</v>
      </c>
      <c r="C27" s="86" t="s">
        <v>156</v>
      </c>
      <c r="D27" s="87">
        <f>SUM(D29:D35)</f>
        <v>0</v>
      </c>
      <c r="E27" s="87">
        <f>SUM(E29:E35)</f>
        <v>0</v>
      </c>
    </row>
    <row r="28" spans="1:5" ht="14.25" customHeight="1">
      <c r="A28" s="84"/>
      <c r="B28" s="85" t="s">
        <v>93</v>
      </c>
      <c r="C28" s="90"/>
      <c r="D28" s="87"/>
      <c r="E28" s="87"/>
    </row>
    <row r="29" spans="1:5" ht="14.25" customHeight="1">
      <c r="A29" s="84"/>
      <c r="B29" s="88" t="s">
        <v>157</v>
      </c>
      <c r="C29" s="86" t="s">
        <v>158</v>
      </c>
      <c r="D29" s="89"/>
      <c r="E29" s="89"/>
    </row>
    <row r="30" spans="1:5" ht="14.25" customHeight="1">
      <c r="A30" s="84"/>
      <c r="B30" s="88" t="s">
        <v>159</v>
      </c>
      <c r="C30" s="86" t="s">
        <v>160</v>
      </c>
      <c r="D30" s="89"/>
      <c r="E30" s="89"/>
    </row>
    <row r="31" spans="1:5" ht="14.25" customHeight="1">
      <c r="A31" s="84"/>
      <c r="B31" s="88" t="s">
        <v>161</v>
      </c>
      <c r="C31" s="86" t="s">
        <v>162</v>
      </c>
      <c r="D31" s="89"/>
      <c r="E31" s="89"/>
    </row>
    <row r="32" spans="1:5" ht="14.25" customHeight="1">
      <c r="A32" s="84"/>
      <c r="B32" s="88" t="s">
        <v>163</v>
      </c>
      <c r="C32" s="86" t="s">
        <v>164</v>
      </c>
      <c r="D32" s="89"/>
      <c r="E32" s="89"/>
    </row>
    <row r="33" spans="1:5" ht="24" customHeight="1">
      <c r="A33" s="84"/>
      <c r="B33" s="88" t="s">
        <v>165</v>
      </c>
      <c r="C33" s="86" t="s">
        <v>166</v>
      </c>
      <c r="D33" s="89"/>
      <c r="E33" s="89"/>
    </row>
    <row r="34" spans="1:5" ht="24.75" customHeight="1">
      <c r="A34" s="84"/>
      <c r="B34" s="88" t="s">
        <v>167</v>
      </c>
      <c r="C34" s="86" t="s">
        <v>168</v>
      </c>
      <c r="D34" s="89"/>
      <c r="E34" s="89"/>
    </row>
    <row r="35" spans="1:5" ht="14.25" customHeight="1">
      <c r="A35" s="84"/>
      <c r="B35" s="88" t="s">
        <v>134</v>
      </c>
      <c r="C35" s="86" t="s">
        <v>169</v>
      </c>
      <c r="D35" s="89"/>
      <c r="E35" s="89"/>
    </row>
    <row r="36" spans="1:5" ht="14.25" customHeight="1">
      <c r="A36" s="84">
        <v>2</v>
      </c>
      <c r="B36" s="85" t="s">
        <v>136</v>
      </c>
      <c r="C36" s="86" t="s">
        <v>170</v>
      </c>
      <c r="D36" s="87">
        <f>SUM(D38:D44)</f>
        <v>0</v>
      </c>
      <c r="E36" s="87">
        <f>SUM(E38:E44)</f>
        <v>0</v>
      </c>
    </row>
    <row r="37" spans="1:5" ht="14.25" customHeight="1">
      <c r="A37" s="84"/>
      <c r="B37" s="85" t="s">
        <v>93</v>
      </c>
      <c r="C37" s="90"/>
      <c r="D37" s="89"/>
      <c r="E37" s="89"/>
    </row>
    <row r="38" spans="1:5" ht="14.25" customHeight="1">
      <c r="A38" s="84"/>
      <c r="B38" s="88" t="s">
        <v>171</v>
      </c>
      <c r="C38" s="86" t="s">
        <v>172</v>
      </c>
      <c r="D38" s="89"/>
      <c r="E38" s="89"/>
    </row>
    <row r="39" spans="1:5" ht="14.25" customHeight="1">
      <c r="A39" s="84"/>
      <c r="B39" s="88" t="s">
        <v>173</v>
      </c>
      <c r="C39" s="86" t="s">
        <v>174</v>
      </c>
      <c r="D39" s="89"/>
      <c r="E39" s="89"/>
    </row>
    <row r="40" spans="1:5" ht="24" customHeight="1">
      <c r="A40" s="84"/>
      <c r="B40" s="88" t="s">
        <v>175</v>
      </c>
      <c r="C40" s="86" t="s">
        <v>176</v>
      </c>
      <c r="D40" s="89"/>
      <c r="E40" s="89"/>
    </row>
    <row r="41" spans="1:5" ht="14.25" customHeight="1">
      <c r="A41" s="84"/>
      <c r="B41" s="88" t="s">
        <v>177</v>
      </c>
      <c r="C41" s="86" t="s">
        <v>178</v>
      </c>
      <c r="D41" s="89"/>
      <c r="E41" s="89"/>
    </row>
    <row r="42" spans="1:5" ht="24" customHeight="1">
      <c r="A42" s="84"/>
      <c r="B42" s="88" t="s">
        <v>179</v>
      </c>
      <c r="C42" s="86" t="s">
        <v>180</v>
      </c>
      <c r="D42" s="89"/>
      <c r="E42" s="89"/>
    </row>
    <row r="43" spans="1:5" ht="24.75" customHeight="1">
      <c r="A43" s="84"/>
      <c r="B43" s="88" t="s">
        <v>167</v>
      </c>
      <c r="C43" s="86" t="s">
        <v>181</v>
      </c>
      <c r="D43" s="89"/>
      <c r="E43" s="89"/>
    </row>
    <row r="44" spans="1:5" ht="14.25" customHeight="1">
      <c r="A44" s="84"/>
      <c r="B44" s="88" t="s">
        <v>150</v>
      </c>
      <c r="C44" s="86" t="s">
        <v>182</v>
      </c>
      <c r="D44" s="89"/>
      <c r="E44" s="89"/>
    </row>
    <row r="45" spans="1:5" ht="28.5" customHeight="1">
      <c r="A45" s="84">
        <v>3</v>
      </c>
      <c r="B45" s="85" t="s">
        <v>183</v>
      </c>
      <c r="C45" s="86" t="s">
        <v>184</v>
      </c>
      <c r="D45" s="87">
        <f>D27-D36</f>
        <v>0</v>
      </c>
      <c r="E45" s="87">
        <f>E27-E36</f>
        <v>0</v>
      </c>
    </row>
    <row r="46" spans="1:5">
      <c r="A46" s="81" t="s">
        <v>185</v>
      </c>
      <c r="B46" s="82" t="s">
        <v>186</v>
      </c>
      <c r="C46" s="82"/>
      <c r="D46" s="82"/>
      <c r="E46" s="82"/>
    </row>
    <row r="47" spans="1:5" ht="14.25" customHeight="1">
      <c r="A47" s="84">
        <v>1</v>
      </c>
      <c r="B47" s="85" t="s">
        <v>124</v>
      </c>
      <c r="C47" s="86" t="s">
        <v>187</v>
      </c>
      <c r="D47" s="87">
        <f>SUM(D49:D52)</f>
        <v>6979537</v>
      </c>
      <c r="E47" s="87">
        <f>SUM(E49:E52)</f>
        <v>5660</v>
      </c>
    </row>
    <row r="48" spans="1:5" ht="14.25" customHeight="1">
      <c r="A48" s="84"/>
      <c r="B48" s="85" t="s">
        <v>93</v>
      </c>
      <c r="C48" s="90"/>
      <c r="D48" s="87"/>
      <c r="E48" s="87"/>
    </row>
    <row r="49" spans="1:8" ht="13.5" customHeight="1">
      <c r="A49" s="84"/>
      <c r="B49" s="88" t="s">
        <v>188</v>
      </c>
      <c r="C49" s="86" t="s">
        <v>189</v>
      </c>
      <c r="D49" s="89">
        <f>831249+5762167</f>
        <v>6593416</v>
      </c>
      <c r="E49" s="89"/>
    </row>
    <row r="50" spans="1:8" ht="13.5" customHeight="1">
      <c r="A50" s="84"/>
      <c r="B50" s="88" t="s">
        <v>190</v>
      </c>
      <c r="C50" s="86" t="s">
        <v>191</v>
      </c>
      <c r="D50" s="89">
        <v>327659</v>
      </c>
      <c r="E50" s="89"/>
    </row>
    <row r="51" spans="1:8" ht="28.5" customHeight="1">
      <c r="A51" s="84"/>
      <c r="B51" s="88" t="s">
        <v>192</v>
      </c>
      <c r="C51" s="86" t="s">
        <v>193</v>
      </c>
      <c r="D51" s="89"/>
      <c r="E51" s="89"/>
    </row>
    <row r="52" spans="1:8" ht="13.5" customHeight="1">
      <c r="A52" s="84"/>
      <c r="B52" s="88" t="s">
        <v>134</v>
      </c>
      <c r="C52" s="86" t="s">
        <v>194</v>
      </c>
      <c r="D52" s="89">
        <f>3500+54962</f>
        <v>58462</v>
      </c>
      <c r="E52" s="89">
        <v>5660</v>
      </c>
    </row>
    <row r="53" spans="1:8" ht="13.5" customHeight="1">
      <c r="A53" s="84">
        <v>2</v>
      </c>
      <c r="B53" s="85" t="s">
        <v>136</v>
      </c>
      <c r="C53" s="86" t="s">
        <v>195</v>
      </c>
      <c r="D53" s="87">
        <f>SUM(D55:D58)</f>
        <v>357731</v>
      </c>
      <c r="E53" s="87">
        <f>SUM(E55:E58)</f>
        <v>0</v>
      </c>
    </row>
    <row r="54" spans="1:8" ht="13.5" customHeight="1">
      <c r="A54" s="84"/>
      <c r="B54" s="85" t="s">
        <v>93</v>
      </c>
      <c r="C54" s="90"/>
      <c r="D54" s="87"/>
      <c r="E54" s="87"/>
    </row>
    <row r="55" spans="1:8" ht="13.5" customHeight="1">
      <c r="A55" s="84"/>
      <c r="B55" s="88" t="s">
        <v>196</v>
      </c>
      <c r="C55" s="86" t="s">
        <v>197</v>
      </c>
      <c r="D55" s="89">
        <v>354231</v>
      </c>
      <c r="E55" s="89"/>
    </row>
    <row r="56" spans="1:8" ht="13.5" customHeight="1">
      <c r="A56" s="84"/>
      <c r="B56" s="88" t="s">
        <v>198</v>
      </c>
      <c r="C56" s="86" t="s">
        <v>199</v>
      </c>
      <c r="D56" s="89"/>
      <c r="E56" s="89"/>
    </row>
    <row r="57" spans="1:8" ht="13.5" customHeight="1">
      <c r="A57" s="84"/>
      <c r="B57" s="88" t="s">
        <v>200</v>
      </c>
      <c r="C57" s="86" t="s">
        <v>201</v>
      </c>
      <c r="D57" s="89"/>
      <c r="E57" s="89"/>
    </row>
    <row r="58" spans="1:8" ht="13.5" customHeight="1">
      <c r="A58" s="84"/>
      <c r="B58" s="88" t="s">
        <v>150</v>
      </c>
      <c r="C58" s="86" t="s">
        <v>202</v>
      </c>
      <c r="D58" s="89">
        <v>3500</v>
      </c>
      <c r="E58" s="89"/>
    </row>
    <row r="59" spans="1:8" ht="29.25" customHeight="1">
      <c r="A59" s="84">
        <v>3</v>
      </c>
      <c r="B59" s="85" t="s">
        <v>203</v>
      </c>
      <c r="C59" s="86" t="s">
        <v>204</v>
      </c>
      <c r="D59" s="87">
        <f>D47-D53</f>
        <v>6621806</v>
      </c>
      <c r="E59" s="87">
        <f>E47-E53</f>
        <v>5660</v>
      </c>
    </row>
    <row r="60" spans="1:8" ht="13.5" customHeight="1">
      <c r="A60" s="110" t="s">
        <v>205</v>
      </c>
      <c r="B60" s="111"/>
      <c r="C60" s="90"/>
      <c r="D60" s="87">
        <f>D25+D59</f>
        <v>4811660</v>
      </c>
      <c r="E60" s="87">
        <f>E25+E59</f>
        <v>-515247</v>
      </c>
    </row>
    <row r="61" spans="1:8" ht="13.5" customHeight="1">
      <c r="A61" s="110" t="s">
        <v>206</v>
      </c>
      <c r="B61" s="111"/>
      <c r="C61" s="90"/>
      <c r="D61" s="87">
        <v>812</v>
      </c>
      <c r="E61" s="87">
        <v>746887</v>
      </c>
    </row>
    <row r="62" spans="1:8" ht="13.5" customHeight="1">
      <c r="A62" s="110" t="s">
        <v>207</v>
      </c>
      <c r="B62" s="111"/>
      <c r="C62" s="90"/>
      <c r="D62" s="87">
        <f>D60+D61</f>
        <v>4812472</v>
      </c>
      <c r="E62" s="87">
        <f>E60+E61</f>
        <v>231640</v>
      </c>
      <c r="F62" s="96"/>
    </row>
    <row r="63" spans="1:8">
      <c r="A63" s="91"/>
      <c r="F63" s="96"/>
    </row>
    <row r="64" spans="1:8" customFormat="1" ht="15">
      <c r="B64" s="18" t="str">
        <f>ББ!B76</f>
        <v>Президент  Сейдуллаев А.А. _______________</v>
      </c>
      <c r="C64" s="4"/>
      <c r="D64" s="4"/>
      <c r="E64" s="3"/>
      <c r="H64" s="94"/>
    </row>
    <row r="65" spans="2:5" customFormat="1" ht="15">
      <c r="B65" s="23" t="s">
        <v>51</v>
      </c>
      <c r="C65" s="4"/>
      <c r="D65" s="6"/>
      <c r="E65" s="3"/>
    </row>
    <row r="66" spans="2:5" customFormat="1" ht="4.5" customHeight="1">
      <c r="B66" s="92"/>
      <c r="C66" s="4"/>
      <c r="D66" s="4"/>
      <c r="E66" s="3"/>
    </row>
    <row r="67" spans="2:5" customFormat="1" ht="15">
      <c r="B67" s="18" t="str">
        <f>ББ!B79</f>
        <v xml:space="preserve">Главный бухгалтер Султашева Ж.Р.                                            </v>
      </c>
      <c r="C67" s="4"/>
      <c r="D67" s="4"/>
      <c r="E67" s="3"/>
    </row>
    <row r="68" spans="2:5" customFormat="1" ht="15">
      <c r="B68" s="21" t="s">
        <v>52</v>
      </c>
      <c r="C68" s="93" t="s">
        <v>29</v>
      </c>
      <c r="D68" s="4"/>
    </row>
    <row r="69" spans="2:5">
      <c r="B69" s="74"/>
    </row>
    <row r="70" spans="2:5">
      <c r="B70" s="73"/>
    </row>
  </sheetData>
  <mergeCells count="10">
    <mergeCell ref="A60:B60"/>
    <mergeCell ref="A61:B61"/>
    <mergeCell ref="A62:B62"/>
    <mergeCell ref="C1:E1"/>
    <mergeCell ref="A3:E3"/>
    <mergeCell ref="A4:C4"/>
    <mergeCell ref="A5:E5"/>
    <mergeCell ref="A7:B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G21" sqref="G21"/>
    </sheetView>
  </sheetViews>
  <sheetFormatPr defaultRowHeight="15"/>
  <cols>
    <col min="1" max="1" width="3.42578125" customWidth="1"/>
    <col min="2" max="2" width="29.28515625" customWidth="1"/>
    <col min="3" max="3" width="14.85546875" style="4" customWidth="1"/>
    <col min="4" max="5" width="14" customWidth="1"/>
    <col min="6" max="6" width="9.28515625" bestFit="1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52"/>
      <c r="H1" s="53"/>
      <c r="I1" s="52"/>
    </row>
    <row r="2" spans="2:9">
      <c r="G2" s="52"/>
      <c r="H2" s="53"/>
      <c r="I2" s="52"/>
    </row>
    <row r="3" spans="2:9">
      <c r="G3" s="52"/>
      <c r="H3" s="53"/>
      <c r="I3" s="52"/>
    </row>
    <row r="4" spans="2:9">
      <c r="B4" s="1"/>
      <c r="G4" s="2"/>
      <c r="H4" s="53"/>
      <c r="I4" s="2"/>
    </row>
    <row r="5" spans="2:9">
      <c r="B5" s="1"/>
      <c r="G5" s="2"/>
      <c r="H5" s="53"/>
      <c r="I5" s="53"/>
    </row>
    <row r="6" spans="2:9">
      <c r="B6" s="54" t="s">
        <v>41</v>
      </c>
      <c r="C6" s="24" t="str">
        <f>[1]ББ!D3</f>
        <v>Акционерное общество "Сырымбет"</v>
      </c>
      <c r="G6" s="2"/>
      <c r="H6" s="53"/>
      <c r="I6" s="53"/>
    </row>
    <row r="7" spans="2:9">
      <c r="B7" s="54"/>
      <c r="C7" s="24"/>
      <c r="G7" s="2"/>
      <c r="H7" s="53"/>
      <c r="I7" s="53"/>
    </row>
    <row r="8" spans="2:9" ht="15.75">
      <c r="B8" s="19" t="s">
        <v>107</v>
      </c>
    </row>
    <row r="9" spans="2:9">
      <c r="B9" s="20" t="str">
        <f>ББ!B9</f>
        <v>по состоянию на "30" сентября 2016 года</v>
      </c>
    </row>
    <row r="10" spans="2:9" ht="15.75" thickBot="1">
      <c r="G10" s="48"/>
      <c r="H10" s="48"/>
      <c r="I10" s="48" t="str">
        <f>ББ!E9</f>
        <v>тыс. тенге</v>
      </c>
    </row>
    <row r="11" spans="2:9">
      <c r="B11" s="118" t="s">
        <v>108</v>
      </c>
      <c r="C11" s="120" t="s">
        <v>109</v>
      </c>
      <c r="D11" s="120"/>
      <c r="E11" s="120"/>
      <c r="F11" s="120"/>
      <c r="G11" s="120"/>
      <c r="H11" s="121" t="s">
        <v>110</v>
      </c>
      <c r="I11" s="123" t="s">
        <v>111</v>
      </c>
    </row>
    <row r="12" spans="2:9" ht="63.75">
      <c r="B12" s="119"/>
      <c r="C12" s="55" t="s">
        <v>24</v>
      </c>
      <c r="D12" s="56" t="s">
        <v>25</v>
      </c>
      <c r="E12" s="56" t="s">
        <v>26</v>
      </c>
      <c r="F12" s="56" t="s">
        <v>27</v>
      </c>
      <c r="G12" s="56" t="s">
        <v>112</v>
      </c>
      <c r="H12" s="122"/>
      <c r="I12" s="124"/>
    </row>
    <row r="13" spans="2:9" ht="25.5">
      <c r="B13" s="57" t="s">
        <v>213</v>
      </c>
      <c r="C13" s="10">
        <f>ББ!E65</f>
        <v>4157886</v>
      </c>
      <c r="D13" s="58"/>
      <c r="E13" s="58"/>
      <c r="F13" s="58"/>
      <c r="G13" s="10">
        <f>ББ!E69</f>
        <v>-2293727</v>
      </c>
      <c r="H13" s="59"/>
      <c r="I13" s="60">
        <f>SUM(C13:G13)</f>
        <v>1864159</v>
      </c>
    </row>
    <row r="14" spans="2:9">
      <c r="B14" s="61" t="s">
        <v>113</v>
      </c>
      <c r="C14" s="38">
        <v>6593417</v>
      </c>
      <c r="D14" s="62"/>
      <c r="E14" s="62"/>
      <c r="F14" s="62"/>
      <c r="G14" s="62"/>
      <c r="H14" s="62"/>
      <c r="I14" s="63">
        <f t="shared" ref="I14:I24" si="0">SUM(C14:G14)</f>
        <v>6593417</v>
      </c>
    </row>
    <row r="15" spans="2:9">
      <c r="B15" s="61" t="s">
        <v>114</v>
      </c>
      <c r="C15" s="10"/>
      <c r="D15" s="58">
        <f t="shared" ref="D15:F15" si="1">D13+D14</f>
        <v>0</v>
      </c>
      <c r="E15" s="58">
        <f t="shared" si="1"/>
        <v>0</v>
      </c>
      <c r="F15" s="58">
        <f t="shared" si="1"/>
        <v>0</v>
      </c>
      <c r="G15" s="58"/>
      <c r="H15" s="58"/>
      <c r="I15" s="64">
        <f t="shared" si="0"/>
        <v>0</v>
      </c>
    </row>
    <row r="16" spans="2:9">
      <c r="B16" s="61" t="s">
        <v>106</v>
      </c>
      <c r="C16" s="10">
        <f>C17+C18</f>
        <v>0</v>
      </c>
      <c r="D16" s="58">
        <f>D17+D18</f>
        <v>0</v>
      </c>
      <c r="E16" s="58">
        <f>E17+E18</f>
        <v>0</v>
      </c>
      <c r="F16" s="58">
        <f>F17+F18</f>
        <v>0</v>
      </c>
      <c r="G16" s="58">
        <f>G17+G18</f>
        <v>-257993</v>
      </c>
      <c r="H16" s="58"/>
      <c r="I16" s="64">
        <f t="shared" si="0"/>
        <v>-257993</v>
      </c>
    </row>
    <row r="17" spans="2:10">
      <c r="B17" s="61" t="s">
        <v>115</v>
      </c>
      <c r="C17" s="38"/>
      <c r="D17" s="62"/>
      <c r="E17" s="62"/>
      <c r="F17" s="62"/>
      <c r="G17" s="62">
        <f>ОПУ!D45</f>
        <v>-257993</v>
      </c>
      <c r="H17" s="62"/>
      <c r="I17" s="63">
        <f t="shared" si="0"/>
        <v>-257993</v>
      </c>
    </row>
    <row r="18" spans="2:10">
      <c r="B18" s="61" t="s">
        <v>92</v>
      </c>
      <c r="C18" s="38">
        <v>0</v>
      </c>
      <c r="D18" s="62">
        <v>0</v>
      </c>
      <c r="E18" s="62">
        <v>0</v>
      </c>
      <c r="F18" s="62">
        <v>0</v>
      </c>
      <c r="G18" s="62">
        <v>0</v>
      </c>
      <c r="H18" s="62"/>
      <c r="I18" s="63">
        <v>0</v>
      </c>
    </row>
    <row r="19" spans="2:10" ht="25.5">
      <c r="B19" s="57" t="s">
        <v>212</v>
      </c>
      <c r="C19" s="10">
        <f>C13+C14</f>
        <v>10751303</v>
      </c>
      <c r="D19" s="62"/>
      <c r="E19" s="62"/>
      <c r="F19" s="62"/>
      <c r="G19" s="58">
        <f>G13+G16</f>
        <v>-2551720</v>
      </c>
      <c r="H19" s="62"/>
      <c r="I19" s="64">
        <f>C19+G19</f>
        <v>8199583</v>
      </c>
    </row>
    <row r="20" spans="2:10" ht="25.5">
      <c r="B20" s="57" t="s">
        <v>214</v>
      </c>
      <c r="C20" s="10">
        <v>4157886</v>
      </c>
      <c r="D20" s="58">
        <f t="shared" ref="D20:F20" si="2">D15+D16</f>
        <v>0</v>
      </c>
      <c r="E20" s="58">
        <f t="shared" si="2"/>
        <v>0</v>
      </c>
      <c r="F20" s="58">
        <f t="shared" si="2"/>
        <v>0</v>
      </c>
      <c r="G20" s="58">
        <v>-1365296</v>
      </c>
      <c r="H20" s="58"/>
      <c r="I20" s="64">
        <f>SUM(C20:G20)</f>
        <v>2792590</v>
      </c>
    </row>
    <row r="21" spans="2:10">
      <c r="B21" s="61" t="s">
        <v>116</v>
      </c>
      <c r="C21" s="38"/>
      <c r="D21" s="62">
        <f t="shared" ref="D21:F21" si="3">D20</f>
        <v>0</v>
      </c>
      <c r="E21" s="62">
        <f t="shared" si="3"/>
        <v>0</v>
      </c>
      <c r="F21" s="62">
        <f t="shared" si="3"/>
        <v>0</v>
      </c>
      <c r="G21" s="62"/>
      <c r="H21" s="62"/>
      <c r="I21" s="63">
        <f>SUM(C21:G21)</f>
        <v>0</v>
      </c>
    </row>
    <row r="22" spans="2:10">
      <c r="B22" s="61" t="s">
        <v>106</v>
      </c>
      <c r="C22" s="10">
        <f>C23</f>
        <v>0</v>
      </c>
      <c r="D22" s="58">
        <f t="shared" ref="D22:G22" si="4">D23</f>
        <v>0</v>
      </c>
      <c r="E22" s="58">
        <f t="shared" si="4"/>
        <v>0</v>
      </c>
      <c r="F22" s="58">
        <f t="shared" si="4"/>
        <v>0</v>
      </c>
      <c r="G22" s="58">
        <f t="shared" si="4"/>
        <v>-304268</v>
      </c>
      <c r="H22" s="62"/>
      <c r="I22" s="64">
        <f t="shared" si="0"/>
        <v>-304268</v>
      </c>
    </row>
    <row r="23" spans="2:10">
      <c r="B23" s="61" t="s">
        <v>115</v>
      </c>
      <c r="C23" s="38"/>
      <c r="D23" s="62"/>
      <c r="E23" s="62"/>
      <c r="F23" s="62"/>
      <c r="G23" s="62">
        <f>ОПУ!E45</f>
        <v>-304268</v>
      </c>
      <c r="H23" s="62"/>
      <c r="I23" s="63">
        <f t="shared" si="0"/>
        <v>-304268</v>
      </c>
    </row>
    <row r="24" spans="2:10">
      <c r="B24" s="61" t="s">
        <v>113</v>
      </c>
      <c r="C24" s="38"/>
      <c r="D24" s="62">
        <v>0</v>
      </c>
      <c r="E24" s="62">
        <v>0</v>
      </c>
      <c r="F24" s="62">
        <v>0</v>
      </c>
      <c r="G24" s="62">
        <v>0</v>
      </c>
      <c r="H24" s="62"/>
      <c r="I24" s="63">
        <f t="shared" si="0"/>
        <v>0</v>
      </c>
    </row>
    <row r="25" spans="2:10" ht="26.25" thickBot="1">
      <c r="B25" s="65" t="s">
        <v>216</v>
      </c>
      <c r="C25" s="17">
        <f>C21+C22+C24+C20</f>
        <v>4157886</v>
      </c>
      <c r="D25" s="17">
        <f t="shared" ref="D25:G25" si="5">D21+D22+D24+D20</f>
        <v>0</v>
      </c>
      <c r="E25" s="17">
        <f t="shared" si="5"/>
        <v>0</v>
      </c>
      <c r="F25" s="17">
        <f t="shared" si="5"/>
        <v>0</v>
      </c>
      <c r="G25" s="17">
        <f t="shared" si="5"/>
        <v>-1669564</v>
      </c>
      <c r="H25" s="66"/>
      <c r="I25" s="67">
        <f>SUM(C25:G25)</f>
        <v>2488322</v>
      </c>
      <c r="J25" s="3"/>
    </row>
    <row r="26" spans="2:10">
      <c r="B26" s="68"/>
      <c r="C26" s="12"/>
      <c r="D26" s="69"/>
      <c r="E26" s="69"/>
      <c r="F26" s="69"/>
      <c r="G26" s="69"/>
      <c r="H26" s="69"/>
      <c r="I26" s="69"/>
      <c r="J26" s="3"/>
    </row>
    <row r="27" spans="2:10">
      <c r="B27" s="18" t="str">
        <f>ББ!B76</f>
        <v>Президент  Сейдуллаев А.А. _______________</v>
      </c>
      <c r="C27" s="70"/>
      <c r="D27" s="6"/>
      <c r="E27" s="13"/>
    </row>
    <row r="28" spans="2:10">
      <c r="B28" s="23" t="s">
        <v>51</v>
      </c>
      <c r="C28" s="6"/>
      <c r="D28" s="4"/>
    </row>
    <row r="29" spans="2:10">
      <c r="B29" s="21" t="s">
        <v>29</v>
      </c>
      <c r="D29" s="4"/>
    </row>
    <row r="30" spans="2:10">
      <c r="B30" s="18" t="str">
        <f>ББ!B79</f>
        <v xml:space="preserve">Главный бухгалтер Султашева Ж.Р.                                            </v>
      </c>
      <c r="D30" s="4"/>
      <c r="E30" s="71"/>
      <c r="F30" s="71"/>
    </row>
    <row r="31" spans="2:10">
      <c r="B31" s="23" t="s">
        <v>52</v>
      </c>
      <c r="D31" s="4"/>
    </row>
    <row r="33" spans="2:2">
      <c r="B33" s="1"/>
    </row>
  </sheetData>
  <mergeCells count="4">
    <mergeCell ref="B11:B12"/>
    <mergeCell ref="C11:G11"/>
    <mergeCell ref="H11:H12"/>
    <mergeCell ref="I11:I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Отчет ДДС</vt:lpstr>
      <vt:lpstr>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2016-11-15T09:47:07Z</cp:lastPrinted>
  <dcterms:created xsi:type="dcterms:W3CDTF">2011-04-01T07:12:23Z</dcterms:created>
  <dcterms:modified xsi:type="dcterms:W3CDTF">2016-11-15T10:02:45Z</dcterms:modified>
</cp:coreProperties>
</file>