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ya.deeva\Desktop\Syrymbet\Фин. и бух. документы\Фин отчеты\Биржа\2015\3 квартал 2015\"/>
    </mc:Choice>
  </mc:AlternateContent>
  <bookViews>
    <workbookView xWindow="0" yWindow="0" windowWidth="20400" windowHeight="7755" tabRatio="832" activeTab="1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46" i="2" l="1"/>
  <c r="E46" i="2"/>
  <c r="C25" i="5" l="1"/>
  <c r="E17" i="2"/>
  <c r="D17" i="2"/>
  <c r="D16" i="2"/>
  <c r="I24" i="5"/>
  <c r="F22" i="5"/>
  <c r="E22" i="5"/>
  <c r="D22" i="5"/>
  <c r="C22" i="5"/>
  <c r="F16" i="5"/>
  <c r="E16" i="5"/>
  <c r="D16" i="5"/>
  <c r="C16" i="5"/>
  <c r="F15" i="5"/>
  <c r="E15" i="5"/>
  <c r="E20" i="5" s="1"/>
  <c r="E21" i="5" s="1"/>
  <c r="E25" i="5" s="1"/>
  <c r="D15" i="5"/>
  <c r="I15" i="5" s="1"/>
  <c r="I14" i="5"/>
  <c r="G13" i="5"/>
  <c r="C13" i="5"/>
  <c r="I13" i="5" s="1"/>
  <c r="C6" i="5"/>
  <c r="D20" i="5" l="1"/>
  <c r="F20" i="5"/>
  <c r="F21" i="5" s="1"/>
  <c r="F25" i="5" s="1"/>
  <c r="I20" i="5"/>
  <c r="D21" i="5"/>
  <c r="C19" i="5"/>
  <c r="I21" i="5" l="1"/>
  <c r="D25" i="5"/>
  <c r="E50" i="1" l="1"/>
  <c r="D50" i="1"/>
  <c r="D40" i="1"/>
  <c r="E40" i="1"/>
  <c r="D16" i="11"/>
  <c r="E9" i="11"/>
  <c r="D9" i="11" l="1"/>
  <c r="E53" i="11" l="1"/>
  <c r="E47" i="11"/>
  <c r="E36" i="11"/>
  <c r="E45" i="11" s="1"/>
  <c r="E27" i="11"/>
  <c r="E16" i="11"/>
  <c r="E72" i="1"/>
  <c r="E74" i="1" s="1"/>
  <c r="E65" i="1"/>
  <c r="E55" i="1"/>
  <c r="E41" i="1"/>
  <c r="E23" i="1"/>
  <c r="E24" i="1" s="1"/>
  <c r="E75" i="1" l="1"/>
  <c r="E42" i="1"/>
  <c r="E59" i="11"/>
  <c r="E25" i="11"/>
  <c r="D27" i="11"/>
  <c r="D36" i="11"/>
  <c r="D47" i="11"/>
  <c r="D53" i="11"/>
  <c r="D45" i="11" l="1"/>
  <c r="E60" i="11"/>
  <c r="E62" i="11" s="1"/>
  <c r="D59" i="11"/>
  <c r="D25" i="11"/>
  <c r="D60" i="11" l="1"/>
  <c r="D62" i="11" s="1"/>
  <c r="D72" i="1" l="1"/>
  <c r="D41" i="1"/>
  <c r="D24" i="1"/>
  <c r="D55" i="1" l="1"/>
  <c r="E64" i="11" l="1"/>
  <c r="D64" i="11" l="1"/>
  <c r="D74" i="1" l="1"/>
  <c r="E13" i="2"/>
  <c r="E18" i="2" s="1"/>
  <c r="E24" i="2" s="1"/>
  <c r="E26" i="2" s="1"/>
  <c r="E28" i="2" s="1"/>
  <c r="D13" i="2"/>
  <c r="D18" i="2" s="1"/>
  <c r="D24" i="2" s="1"/>
  <c r="D65" i="1"/>
  <c r="B7" i="2"/>
  <c r="B4" i="2"/>
  <c r="E45" i="2" l="1"/>
  <c r="G23" i="5"/>
  <c r="D26" i="2"/>
  <c r="D28" i="2" s="1"/>
  <c r="D42" i="1"/>
  <c r="G22" i="5" l="1"/>
  <c r="I23" i="5"/>
  <c r="D75" i="1"/>
  <c r="D45" i="2"/>
  <c r="G17" i="5" s="1"/>
  <c r="G25" i="5" l="1"/>
  <c r="I25" i="5" s="1"/>
  <c r="I22" i="5"/>
  <c r="G16" i="5"/>
  <c r="I17" i="5"/>
  <c r="G19" i="5" l="1"/>
  <c r="I19" i="5" s="1"/>
  <c r="I16" i="5"/>
</calcChain>
</file>

<file path=xl/sharedStrings.xml><?xml version="1.0" encoding="utf-8"?>
<sst xmlns="http://schemas.openxmlformats.org/spreadsheetml/2006/main" count="285" uniqueCount="232">
  <si>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</si>
  <si>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</si>
  <si>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</si>
  <si>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</si>
  <si>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</si>
  <si>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</si>
  <si>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</si>
  <si>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</si>
  <si>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</si>
  <si>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</si>
  <si>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</si>
  <si>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</si>
  <si>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</si>
  <si>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</si>
  <si>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</si>
  <si>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</si>
  <si>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</si>
  <si>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</si>
  <si>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</si>
  <si>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</si>
  <si>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</si>
  <si>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</si>
  <si>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</si>
  <si>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</si>
  <si>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</si>
  <si>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</si>
  <si>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</si>
  <si>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</si>
  <si>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</si>
  <si>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</si>
  <si>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</si>
  <si>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</si>
  <si>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</si>
  <si>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</si>
  <si>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</si>
  <si>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</si>
  <si>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</si>
  <si>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</si>
  <si>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</si>
  <si>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</si>
  <si>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</si>
  <si>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</si>
  <si>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</si>
  <si>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</si>
  <si>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</si>
  <si>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</si>
  <si>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</si>
  <si>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</si>
  <si>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</si>
  <si>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</si>
  <si>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</si>
  <si>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</si>
  <si>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</si>
  <si>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</si>
  <si>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</si>
  <si>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</si>
  <si>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</si>
  <si>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</si>
  <si>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</si>
  <si>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</si>
  <si>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</si>
  <si>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</si>
  <si>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</si>
  <si>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</si>
  <si>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</si>
  <si>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</si>
  <si>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</si>
  <si>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</si>
  <si>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</si>
  <si>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</si>
  <si>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</si>
  <si>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</si>
  <si>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</si>
  <si>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</si>
  <si>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</si>
  <si>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</si>
  <si>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</si>
  <si>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</si>
  <si>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</si>
  <si>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</si>
  <si>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</si>
  <si>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</si>
  <si>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</si>
  <si>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</si>
  <si>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</si>
  <si>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</si>
  <si>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</si>
  <si>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</si>
  <si>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</si>
  <si>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</si>
  <si>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</si>
  <si>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</si>
  <si>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</si>
  <si>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</si>
  <si>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</si>
  <si>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</si>
  <si>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</si>
  <si>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</si>
  <si>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</si>
  <si>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</si>
  <si>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</si>
  <si>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</si>
  <si>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</si>
  <si>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</si>
  <si>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</si>
  <si>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</si>
  <si>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</si>
  <si>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</si>
  <si>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</si>
  <si>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</si>
  <si>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</si>
  <si>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</si>
  <si>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</si>
  <si>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</si>
  <si>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</si>
  <si>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</si>
  <si>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</si>
  <si>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</si>
  <si>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</si>
  <si>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Отчет о финансовом положении</t>
  </si>
  <si>
    <t>Отчет о совокупном доходе</t>
  </si>
  <si>
    <t>Прим.</t>
  </si>
  <si>
    <t>Доля неконтро-лирующих собственников</t>
  </si>
  <si>
    <t xml:space="preserve">Главный бухгалтер Деева Ю.А.                                                 </t>
  </si>
  <si>
    <t>Главный бухгалтер Деева Ю.А.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</si>
  <si>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</si>
  <si>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</si>
  <si>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</si>
  <si>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</si>
  <si>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</si>
  <si>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</si>
  <si>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</si>
  <si>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</si>
  <si>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</si>
  <si>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</si>
  <si>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</si>
  <si>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</si>
  <si>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</si>
  <si>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</si>
  <si>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</si>
  <si>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</si>
  <si>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</si>
  <si>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</si>
  <si>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</si>
  <si>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</si>
  <si>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</si>
  <si>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</si>
  <si>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</si>
  <si>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</si>
  <si>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</si>
  <si>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</si>
  <si>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</si>
  <si>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</si>
  <si>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</si>
  <si>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</si>
  <si>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</si>
  <si>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</si>
  <si>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</si>
  <si>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</si>
  <si>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</si>
  <si>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</si>
  <si>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</si>
  <si>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</si>
  <si>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</si>
  <si>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</si>
  <si>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</si>
  <si>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</si>
  <si>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</si>
  <si>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</si>
  <si>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</si>
  <si>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</si>
  <si>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</si>
  <si>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</si>
  <si>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</si>
  <si>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</si>
  <si>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</si>
  <si>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</si>
  <si>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</si>
  <si>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</si>
  <si>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</si>
  <si>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</si>
  <si>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</si>
  <si>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</si>
  <si>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</si>
  <si>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</si>
  <si>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</si>
  <si>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</si>
  <si>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</si>
  <si>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</si>
  <si>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</si>
  <si>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</si>
  <si>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</si>
  <si>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</si>
  <si>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</si>
  <si>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</si>
  <si>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</si>
  <si>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</si>
  <si>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</si>
  <si>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</si>
  <si>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</si>
  <si>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</si>
  <si>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</si>
  <si>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</si>
  <si>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</si>
  <si>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</si>
  <si>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</si>
  <si>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</si>
  <si>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</si>
  <si>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</si>
  <si>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</si>
  <si>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</si>
  <si>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</si>
  <si>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Эмиссия акций</t>
  </si>
  <si>
    <t xml:space="preserve"> тенге</t>
  </si>
  <si>
    <t>тенге</t>
  </si>
  <si>
    <t>                                               тенге</t>
  </si>
  <si>
    <t>Президент  Болтурук Т.  _______________</t>
  </si>
  <si>
    <t>Президент Болтурук Т. _______________</t>
  </si>
  <si>
    <t>Президент Болтурук Т _______________</t>
  </si>
  <si>
    <t>Президент Болтурук Т              _______________</t>
  </si>
  <si>
    <t>Сальдо на 1 января предыдущего года</t>
  </si>
  <si>
    <t>Сальдо на 31 декабря предыдущего года</t>
  </si>
  <si>
    <t>Сальдо на 1 января  отчетного года</t>
  </si>
  <si>
    <t>На начало отчетного периода на 31.12.2014г.</t>
  </si>
  <si>
    <t>по состоянию на "30" сентября 2015 года</t>
  </si>
  <si>
    <t>На конец отчетного периода 30.09.2015г.</t>
  </si>
  <si>
    <t>На начало отчетного периода на 30.09.2014 г.</t>
  </si>
  <si>
    <t>по состоянию на "30" сентября  2015 года</t>
  </si>
  <si>
    <t>Сальдо на 30 сентября  отчетного года</t>
  </si>
  <si>
    <t>На начало отчетного периода на 30.09.2014г.</t>
  </si>
  <si>
    <t>Балансовая стоимость одной акции, в тенге</t>
  </si>
  <si>
    <t>Базовая разводненная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</si>
</sst>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0" xfId="0" applyFont="1" applyFill="1"/>
    <xf numFmtId="3" fontId="1" fillId="0" borderId="0" xfId="0" applyNumberFormat="1" applyFont="1" applyFill="1"/>
    <xf numFmtId="0" fontId="1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vertical="top" wrapText="1"/>
    </xf>
    <xf numFmtId="0" fontId="0" fillId="0" borderId="18" xfId="0" applyFill="1" applyBorder="1"/>
    <xf numFmtId="0" fontId="0" fillId="0" borderId="18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4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rymbet\&#1060;&#1080;&#1085;.%20&#1080;%20&#1073;&#1091;&#1093;.%20&#1076;&#1086;&#1082;&#1091;&#1084;&#1077;&#1085;&#1090;&#1099;\C&#1072;&#1084;&#1088;&#1091;&#1082;%20(&#1057;&#1050;&#1048;)\&#1044;&#1086;&#1082;&#1091;&#1084;&#1077;&#1085;&#1090;&#1099;%20&#1087;&#1086;%20&#1087;&#1088;&#1086;&#1077;&#1082;&#1090;&#1091;%20&#1057;&#1050;&#1048;\BRK\&#1060;&#1054;%20BRK\&#1060;&#1054;\&#1060;&#1054;%20&#1087;&#1086;%20&#1089;&#1086;&#1089;&#1090;&#1086;&#1103;&#1085;&#1080;&#1102;%20&#1085;&#1072;%2031.10.15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У"/>
      <sheetName val="СК"/>
      <sheetName val="Отчет движение денежных средств"/>
    </sheetNames>
    <sheetDataSet>
      <sheetData sheetId="0">
        <row r="3">
          <cell r="D3" t="str">
            <v>Акционерное общество "Сырымбет"</v>
          </cell>
        </row>
        <row r="67">
          <cell r="E67">
            <v>4157886020</v>
          </cell>
        </row>
        <row r="71">
          <cell r="E71">
            <v>-1652535786</v>
          </cell>
        </row>
      </sheetData>
      <sheetData sheetId="1">
        <row r="28">
          <cell r="E28">
            <v>-235135818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41" workbookViewId="0">
      <selection activeCell="J76" sqref="J76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8" customWidth="1"/>
    <col min="5" max="5" width="26.140625" style="8" customWidth="1"/>
    <col min="6" max="6" width="13.140625" bestFit="1" customWidth="1"/>
  </cols>
  <sheetData>
    <row r="1" spans="1:5" ht="10.5" customHeight="1">
      <c r="E1" s="9"/>
    </row>
    <row r="2" spans="1:5" ht="9" customHeight="1">
      <c r="E2" s="9"/>
    </row>
    <row r="3" spans="1:5">
      <c r="B3" s="1" t="s">
        <v>85</v>
      </c>
      <c r="C3" s="41"/>
      <c r="D3" s="46" t="s">
        <v>91</v>
      </c>
    </row>
    <row r="4" spans="1:5" ht="12.75" customHeight="1">
      <c r="B4" s="1" t="s">
        <v>86</v>
      </c>
      <c r="C4" s="41"/>
      <c r="D4" s="46" t="s">
        <v>93</v>
      </c>
    </row>
    <row r="5" spans="1:5" ht="12.75" customHeight="1">
      <c r="B5" s="1" t="s">
        <v>87</v>
      </c>
      <c r="C5" s="41"/>
      <c r="D5" s="46" t="s">
        <v>90</v>
      </c>
    </row>
    <row r="6" spans="1:5" ht="14.25" customHeight="1">
      <c r="B6" s="1" t="s">
        <v>88</v>
      </c>
      <c r="C6" s="41"/>
      <c r="D6" s="46" t="s">
        <v>97</v>
      </c>
    </row>
    <row r="7" spans="1:5" ht="12.75" customHeight="1">
      <c r="B7" s="1" t="s">
        <v>89</v>
      </c>
      <c r="C7" s="41"/>
      <c r="D7" s="46" t="s">
        <v>92</v>
      </c>
    </row>
    <row r="8" spans="1:5" ht="15.75">
      <c r="B8" s="25" t="s">
        <v>119</v>
      </c>
      <c r="C8" s="62"/>
    </row>
    <row r="9" spans="1:5">
      <c r="B9" s="26" t="s">
        <v>224</v>
      </c>
      <c r="C9" s="63"/>
      <c r="E9" s="48" t="s">
        <v>214</v>
      </c>
    </row>
    <row r="10" spans="1:5" ht="4.5" customHeight="1" thickBot="1">
      <c r="D10" s="109"/>
      <c r="E10" s="109"/>
    </row>
    <row r="11" spans="1:5" ht="15" customHeight="1">
      <c r="A11" s="11"/>
      <c r="B11" s="105" t="s">
        <v>94</v>
      </c>
      <c r="C11" s="112" t="s">
        <v>121</v>
      </c>
      <c r="D11" s="107" t="s">
        <v>225</v>
      </c>
      <c r="E11" s="110" t="s">
        <v>223</v>
      </c>
    </row>
    <row r="12" spans="1:5" ht="9" customHeight="1">
      <c r="A12" s="11"/>
      <c r="B12" s="106"/>
      <c r="C12" s="113"/>
      <c r="D12" s="108"/>
      <c r="E12" s="111" t="s">
        <v>0</v>
      </c>
    </row>
    <row r="13" spans="1:5">
      <c r="A13" s="11"/>
      <c r="B13" s="18" t="s">
        <v>1</v>
      </c>
      <c r="C13" s="59"/>
      <c r="D13" s="13"/>
      <c r="E13" s="19"/>
    </row>
    <row r="14" spans="1:5">
      <c r="A14" s="11"/>
      <c r="B14" s="20" t="s">
        <v>2</v>
      </c>
      <c r="C14" s="58">
        <v>4</v>
      </c>
      <c r="D14" s="98">
        <v>231640930</v>
      </c>
      <c r="E14" s="98">
        <v>746887586</v>
      </c>
    </row>
    <row r="15" spans="1:5" hidden="1">
      <c r="A15" s="11"/>
      <c r="B15" s="20" t="s">
        <v>57</v>
      </c>
      <c r="C15" s="58"/>
      <c r="D15" s="98"/>
      <c r="E15" s="98"/>
    </row>
    <row r="16" spans="1:5" hidden="1">
      <c r="A16" s="11"/>
      <c r="B16" s="20" t="s">
        <v>3</v>
      </c>
      <c r="C16" s="58"/>
      <c r="D16" s="98"/>
      <c r="E16" s="98"/>
    </row>
    <row r="17" spans="1:7" ht="13.5" hidden="1" customHeight="1">
      <c r="A17" s="11"/>
      <c r="B17" s="20" t="s">
        <v>58</v>
      </c>
      <c r="C17" s="58"/>
      <c r="D17" s="98"/>
      <c r="E17" s="98"/>
    </row>
    <row r="18" spans="1:7" hidden="1">
      <c r="A18" s="11"/>
      <c r="B18" s="20" t="s">
        <v>59</v>
      </c>
      <c r="C18" s="58"/>
      <c r="D18" s="98"/>
      <c r="E18" s="98"/>
    </row>
    <row r="19" spans="1:7">
      <c r="A19" s="11"/>
      <c r="B19" s="20" t="s">
        <v>4</v>
      </c>
      <c r="C19" s="58"/>
      <c r="D19" s="98"/>
      <c r="E19" s="98"/>
    </row>
    <row r="20" spans="1:7" ht="15.75" customHeight="1">
      <c r="A20" s="11"/>
      <c r="B20" s="20" t="s">
        <v>60</v>
      </c>
      <c r="C20" s="58">
        <v>8</v>
      </c>
      <c r="D20" s="98">
        <v>18633992</v>
      </c>
      <c r="E20" s="98">
        <v>13679724</v>
      </c>
      <c r="G20" s="5"/>
    </row>
    <row r="21" spans="1:7">
      <c r="A21" s="11"/>
      <c r="B21" s="20" t="s">
        <v>5</v>
      </c>
      <c r="C21" s="58"/>
      <c r="D21" s="98"/>
      <c r="E21" s="98"/>
    </row>
    <row r="22" spans="1:7" ht="12.75" customHeight="1">
      <c r="A22" s="11"/>
      <c r="B22" s="20" t="s">
        <v>6</v>
      </c>
      <c r="C22" s="58">
        <v>5</v>
      </c>
      <c r="D22" s="98">
        <v>89330894</v>
      </c>
      <c r="E22" s="98">
        <v>89881953</v>
      </c>
      <c r="G22" s="5"/>
    </row>
    <row r="23" spans="1:7">
      <c r="A23" s="11"/>
      <c r="B23" s="20" t="s">
        <v>7</v>
      </c>
      <c r="C23" s="58">
        <v>6</v>
      </c>
      <c r="D23" s="98">
        <v>396279048</v>
      </c>
      <c r="E23" s="98">
        <f>83966021+59056645</f>
        <v>143022666</v>
      </c>
      <c r="G23" s="5"/>
    </row>
    <row r="24" spans="1:7">
      <c r="A24" s="11"/>
      <c r="B24" s="18" t="s">
        <v>103</v>
      </c>
      <c r="C24" s="59"/>
      <c r="D24" s="14">
        <f>SUM(D14:D23)</f>
        <v>735884864</v>
      </c>
      <c r="E24" s="14">
        <f>SUM(E14:E23)</f>
        <v>993471929</v>
      </c>
    </row>
    <row r="25" spans="1:7" ht="24" customHeight="1">
      <c r="A25" s="11"/>
      <c r="B25" s="20" t="s">
        <v>111</v>
      </c>
      <c r="C25" s="58"/>
      <c r="D25" s="98"/>
      <c r="E25" s="98"/>
    </row>
    <row r="26" spans="1:7">
      <c r="A26" s="11"/>
      <c r="B26" s="18" t="s">
        <v>8</v>
      </c>
      <c r="C26" s="59"/>
      <c r="D26" s="14"/>
      <c r="E26" s="14"/>
    </row>
    <row r="27" spans="1:7" hidden="1">
      <c r="A27" s="11"/>
      <c r="B27" s="20" t="s">
        <v>57</v>
      </c>
      <c r="C27" s="58"/>
      <c r="D27" s="98"/>
      <c r="E27" s="98"/>
    </row>
    <row r="28" spans="1:7" hidden="1">
      <c r="A28" s="11"/>
      <c r="B28" s="20" t="s">
        <v>3</v>
      </c>
      <c r="C28" s="58"/>
      <c r="D28" s="98"/>
      <c r="E28" s="98"/>
    </row>
    <row r="29" spans="1:7" ht="14.25" hidden="1" customHeight="1">
      <c r="A29" s="11"/>
      <c r="B29" s="20" t="s">
        <v>58</v>
      </c>
      <c r="C29" s="58"/>
      <c r="D29" s="98"/>
      <c r="E29" s="98"/>
    </row>
    <row r="30" spans="1:7" hidden="1">
      <c r="A30" s="11"/>
      <c r="B30" s="20" t="s">
        <v>59</v>
      </c>
      <c r="C30" s="58"/>
      <c r="D30" s="98"/>
      <c r="E30" s="98"/>
    </row>
    <row r="31" spans="1:7" hidden="1">
      <c r="A31" s="11"/>
      <c r="B31" s="20" t="s">
        <v>9</v>
      </c>
      <c r="C31" s="58"/>
      <c r="D31" s="98"/>
      <c r="E31" s="98"/>
    </row>
    <row r="32" spans="1:7" ht="15" customHeight="1">
      <c r="A32" s="11"/>
      <c r="B32" s="20" t="s">
        <v>67</v>
      </c>
      <c r="C32" s="58">
        <v>7</v>
      </c>
      <c r="D32" s="98">
        <v>2960</v>
      </c>
      <c r="E32" s="98">
        <v>2173</v>
      </c>
      <c r="G32" s="5"/>
    </row>
    <row r="33" spans="1:7">
      <c r="A33" s="11"/>
      <c r="B33" s="20" t="s">
        <v>61</v>
      </c>
      <c r="C33" s="58"/>
      <c r="D33" s="98"/>
      <c r="E33" s="98"/>
      <c r="G33" s="5"/>
    </row>
    <row r="34" spans="1:7">
      <c r="A34" s="11"/>
      <c r="B34" s="20" t="s">
        <v>10</v>
      </c>
      <c r="C34" s="58"/>
      <c r="D34" s="98"/>
      <c r="E34" s="98"/>
      <c r="G34" s="5"/>
    </row>
    <row r="35" spans="1:7">
      <c r="A35" s="11"/>
      <c r="B35" s="20" t="s">
        <v>11</v>
      </c>
      <c r="C35" s="58">
        <v>2</v>
      </c>
      <c r="D35" s="98">
        <v>35280871</v>
      </c>
      <c r="E35" s="98">
        <v>38825983</v>
      </c>
      <c r="F35" s="5"/>
      <c r="G35" s="5"/>
    </row>
    <row r="36" spans="1:7">
      <c r="A36" s="11"/>
      <c r="B36" s="20" t="s">
        <v>12</v>
      </c>
      <c r="C36" s="58"/>
      <c r="D36" s="98"/>
      <c r="E36" s="98"/>
      <c r="G36" s="5"/>
    </row>
    <row r="37" spans="1:7">
      <c r="A37" s="11"/>
      <c r="B37" s="20" t="s">
        <v>13</v>
      </c>
      <c r="C37" s="58">
        <v>3</v>
      </c>
      <c r="D37" s="98">
        <v>2916125695</v>
      </c>
      <c r="E37" s="98">
        <v>2597927498.1500001</v>
      </c>
      <c r="F37" s="5"/>
      <c r="G37" s="5"/>
    </row>
    <row r="38" spans="1:7">
      <c r="A38" s="11"/>
      <c r="B38" s="20" t="s">
        <v>14</v>
      </c>
      <c r="C38" s="58">
        <v>1</v>
      </c>
      <c r="D38" s="98">
        <v>10507278</v>
      </c>
      <c r="E38" s="98">
        <v>13093051</v>
      </c>
      <c r="G38" s="5"/>
    </row>
    <row r="39" spans="1:7">
      <c r="A39" s="11"/>
      <c r="B39" s="20" t="s">
        <v>15</v>
      </c>
      <c r="C39" s="58"/>
      <c r="D39" s="98"/>
      <c r="E39" s="98"/>
      <c r="G39" s="5"/>
    </row>
    <row r="40" spans="1:7">
      <c r="A40" s="11"/>
      <c r="B40" s="20" t="s">
        <v>16</v>
      </c>
      <c r="C40" s="58">
        <v>2</v>
      </c>
      <c r="D40" s="98">
        <f>444605248.12+84807182.07+1</f>
        <v>529412431.19</v>
      </c>
      <c r="E40" s="98">
        <f>212072444.34+444605248.12+1</f>
        <v>656677693.46000004</v>
      </c>
      <c r="G40" s="5"/>
    </row>
    <row r="41" spans="1:7">
      <c r="A41" s="11"/>
      <c r="B41" s="18" t="s">
        <v>104</v>
      </c>
      <c r="C41" s="59"/>
      <c r="D41" s="14">
        <f>SUM(D27:D40)</f>
        <v>3491329235.1900001</v>
      </c>
      <c r="E41" s="14">
        <f>SUM(E27:E40)</f>
        <v>3306526398.6100001</v>
      </c>
    </row>
    <row r="42" spans="1:7" ht="15.75" thickBot="1">
      <c r="A42" s="11"/>
      <c r="B42" s="21" t="s">
        <v>105</v>
      </c>
      <c r="C42" s="61"/>
      <c r="D42" s="22">
        <f>D24+D25+D41</f>
        <v>4227214099.1900001</v>
      </c>
      <c r="E42" s="22">
        <f>E24+E25+E41</f>
        <v>4299998327.6100006</v>
      </c>
    </row>
    <row r="43" spans="1:7" s="17" customFormat="1" ht="7.5" customHeight="1" thickBot="1">
      <c r="A43" s="12"/>
      <c r="B43" s="15"/>
      <c r="C43" s="64"/>
      <c r="D43" s="16"/>
      <c r="E43" s="99"/>
    </row>
    <row r="44" spans="1:7" ht="15" customHeight="1">
      <c r="A44" s="11"/>
      <c r="B44" s="105" t="s">
        <v>98</v>
      </c>
      <c r="C44" s="65"/>
      <c r="D44" s="107" t="s">
        <v>225</v>
      </c>
      <c r="E44" s="107" t="s">
        <v>223</v>
      </c>
    </row>
    <row r="45" spans="1:7" ht="8.25" customHeight="1">
      <c r="A45" s="11"/>
      <c r="B45" s="106"/>
      <c r="C45" s="66"/>
      <c r="D45" s="108"/>
      <c r="E45" s="108" t="s">
        <v>0</v>
      </c>
    </row>
    <row r="46" spans="1:7">
      <c r="A46" s="11"/>
      <c r="B46" s="18" t="s">
        <v>17</v>
      </c>
      <c r="C46" s="59"/>
      <c r="D46" s="98"/>
      <c r="E46" s="13"/>
    </row>
    <row r="47" spans="1:7">
      <c r="A47" s="11"/>
      <c r="B47" s="20" t="s">
        <v>18</v>
      </c>
      <c r="C47" s="58">
        <v>10</v>
      </c>
      <c r="D47" s="98"/>
      <c r="E47" s="98"/>
      <c r="G47" s="5"/>
    </row>
    <row r="48" spans="1:7" hidden="1">
      <c r="A48" s="11"/>
      <c r="B48" s="20" t="s">
        <v>3</v>
      </c>
      <c r="C48" s="58"/>
      <c r="D48" s="98"/>
      <c r="E48" s="98"/>
      <c r="G48" s="5"/>
    </row>
    <row r="49" spans="1:7">
      <c r="A49" s="11"/>
      <c r="B49" s="20" t="s">
        <v>66</v>
      </c>
      <c r="C49" s="58"/>
      <c r="D49" s="98"/>
      <c r="E49" s="98"/>
      <c r="G49" s="5"/>
    </row>
    <row r="50" spans="1:7" ht="15" customHeight="1">
      <c r="A50" s="11"/>
      <c r="B50" s="20" t="s">
        <v>68</v>
      </c>
      <c r="C50" s="58">
        <v>11</v>
      </c>
      <c r="D50" s="98">
        <f>4430069+1681370+1915157414+3995</f>
        <v>1921272848</v>
      </c>
      <c r="E50" s="98">
        <f>3498482+1384668+1690551693+3995</f>
        <v>1695438838</v>
      </c>
      <c r="G50" s="5"/>
    </row>
    <row r="51" spans="1:7" hidden="1">
      <c r="A51" s="11"/>
      <c r="B51" s="20" t="s">
        <v>19</v>
      </c>
      <c r="C51" s="58"/>
      <c r="D51" s="98"/>
      <c r="E51" s="98"/>
      <c r="G51" s="5"/>
    </row>
    <row r="52" spans="1:7" hidden="1">
      <c r="A52" s="11"/>
      <c r="B52" s="20" t="s">
        <v>62</v>
      </c>
      <c r="C52" s="58"/>
      <c r="D52" s="98"/>
      <c r="E52" s="98"/>
      <c r="G52" s="5"/>
    </row>
    <row r="53" spans="1:7">
      <c r="A53" s="11"/>
      <c r="B53" s="20" t="s">
        <v>20</v>
      </c>
      <c r="C53" s="58"/>
      <c r="D53" s="98"/>
      <c r="E53" s="98"/>
      <c r="G53" s="5"/>
    </row>
    <row r="54" spans="1:7">
      <c r="A54" s="11"/>
      <c r="B54" s="20" t="s">
        <v>21</v>
      </c>
      <c r="C54" s="58">
        <v>12</v>
      </c>
      <c r="D54" s="98">
        <v>21257284</v>
      </c>
      <c r="E54" s="98">
        <v>21257284</v>
      </c>
      <c r="G54" s="5"/>
    </row>
    <row r="55" spans="1:7">
      <c r="A55" s="11"/>
      <c r="B55" s="18" t="s">
        <v>106</v>
      </c>
      <c r="C55" s="59"/>
      <c r="D55" s="14">
        <f>SUM(D47:D54)</f>
        <v>1942530132</v>
      </c>
      <c r="E55" s="14">
        <f>SUM(E47:E54)</f>
        <v>1716696122</v>
      </c>
      <c r="G55" s="5"/>
    </row>
    <row r="56" spans="1:7" ht="27" customHeight="1">
      <c r="A56" s="11"/>
      <c r="B56" s="20" t="s">
        <v>63</v>
      </c>
      <c r="C56" s="58"/>
      <c r="D56" s="98"/>
      <c r="E56" s="98"/>
    </row>
    <row r="57" spans="1:7">
      <c r="A57" s="11"/>
      <c r="B57" s="18" t="s">
        <v>22</v>
      </c>
      <c r="C57" s="59"/>
      <c r="D57" s="98"/>
      <c r="E57" s="98"/>
    </row>
    <row r="58" spans="1:7">
      <c r="A58" s="11"/>
      <c r="B58" s="20" t="s">
        <v>18</v>
      </c>
      <c r="C58" s="58">
        <v>10</v>
      </c>
      <c r="D58" s="98"/>
      <c r="E58" s="98"/>
    </row>
    <row r="59" spans="1:7" hidden="1">
      <c r="A59" s="11"/>
      <c r="B59" s="20" t="s">
        <v>3</v>
      </c>
      <c r="C59" s="58"/>
      <c r="D59" s="98"/>
      <c r="E59" s="98"/>
    </row>
    <row r="60" spans="1:7" hidden="1">
      <c r="A60" s="11"/>
      <c r="B60" s="20" t="s">
        <v>64</v>
      </c>
      <c r="C60" s="58"/>
      <c r="D60" s="98"/>
      <c r="E60" s="98"/>
    </row>
    <row r="61" spans="1:7" ht="24" hidden="1">
      <c r="A61" s="11"/>
      <c r="B61" s="20" t="s">
        <v>65</v>
      </c>
      <c r="C61" s="58"/>
      <c r="D61" s="98"/>
      <c r="E61" s="98"/>
    </row>
    <row r="62" spans="1:7">
      <c r="A62" s="11"/>
      <c r="B62" s="20" t="s">
        <v>23</v>
      </c>
      <c r="D62" s="98"/>
      <c r="E62" s="98"/>
    </row>
    <row r="63" spans="1:7">
      <c r="A63" s="11"/>
      <c r="B63" s="20" t="s">
        <v>24</v>
      </c>
      <c r="C63" s="58"/>
      <c r="D63" s="98"/>
      <c r="E63" s="98"/>
    </row>
    <row r="64" spans="1:7">
      <c r="A64" s="11"/>
      <c r="B64" s="20" t="s">
        <v>25</v>
      </c>
      <c r="C64" s="58">
        <v>13</v>
      </c>
      <c r="D64" s="98">
        <v>77951972</v>
      </c>
      <c r="E64" s="98">
        <v>77951972</v>
      </c>
    </row>
    <row r="65" spans="1:6">
      <c r="A65" s="11"/>
      <c r="B65" s="18" t="s">
        <v>107</v>
      </c>
      <c r="C65" s="59"/>
      <c r="D65" s="14">
        <f>SUM(D58:D64)</f>
        <v>77951972</v>
      </c>
      <c r="E65" s="14">
        <f>SUM(E58:E64)</f>
        <v>77951972</v>
      </c>
    </row>
    <row r="66" spans="1:6">
      <c r="A66" s="11"/>
      <c r="B66" s="18" t="s">
        <v>26</v>
      </c>
      <c r="C66" s="59"/>
      <c r="D66" s="98"/>
      <c r="E66" s="98"/>
    </row>
    <row r="67" spans="1:6">
      <c r="A67" s="11"/>
      <c r="B67" s="20" t="s">
        <v>27</v>
      </c>
      <c r="C67" s="58">
        <v>9</v>
      </c>
      <c r="D67" s="98">
        <v>4157886020</v>
      </c>
      <c r="E67" s="98">
        <v>4157886020</v>
      </c>
    </row>
    <row r="68" spans="1:6">
      <c r="A68" s="11"/>
      <c r="B68" s="20" t="s">
        <v>28</v>
      </c>
      <c r="C68" s="58"/>
      <c r="D68" s="98"/>
      <c r="E68" s="98"/>
    </row>
    <row r="69" spans="1:6" hidden="1">
      <c r="A69" s="11"/>
      <c r="B69" s="20" t="s">
        <v>29</v>
      </c>
      <c r="C69" s="58"/>
      <c r="D69" s="98"/>
      <c r="E69" s="98"/>
    </row>
    <row r="70" spans="1:6">
      <c r="A70" s="11"/>
      <c r="B70" s="20" t="s">
        <v>30</v>
      </c>
      <c r="C70" s="58"/>
      <c r="D70" s="98"/>
      <c r="E70" s="98"/>
      <c r="F70" s="5"/>
    </row>
    <row r="71" spans="1:6" ht="12" customHeight="1">
      <c r="A71" s="11"/>
      <c r="B71" s="20" t="s">
        <v>69</v>
      </c>
      <c r="C71" s="58"/>
      <c r="D71" s="98">
        <v>-1951154025</v>
      </c>
      <c r="E71" s="98">
        <v>-1652535786</v>
      </c>
      <c r="F71" s="5"/>
    </row>
    <row r="72" spans="1:6" ht="12.75" customHeight="1">
      <c r="A72" s="11"/>
      <c r="B72" s="18" t="s">
        <v>108</v>
      </c>
      <c r="C72" s="59"/>
      <c r="D72" s="14">
        <f>D67+D71</f>
        <v>2206731995</v>
      </c>
      <c r="E72" s="14">
        <f>E67+E71</f>
        <v>2505350234</v>
      </c>
    </row>
    <row r="73" spans="1:6">
      <c r="A73" s="11"/>
      <c r="B73" s="20" t="s">
        <v>31</v>
      </c>
      <c r="C73" s="58"/>
      <c r="D73" s="98"/>
      <c r="E73" s="98"/>
    </row>
    <row r="74" spans="1:6">
      <c r="A74" s="11"/>
      <c r="B74" s="18" t="s">
        <v>109</v>
      </c>
      <c r="C74" s="59"/>
      <c r="D74" s="14">
        <f>D72+D73</f>
        <v>2206731995</v>
      </c>
      <c r="E74" s="14">
        <f>E72+E73</f>
        <v>2505350234</v>
      </c>
    </row>
    <row r="75" spans="1:6" ht="15.75" thickBot="1">
      <c r="A75" s="11"/>
      <c r="B75" s="21" t="s">
        <v>110</v>
      </c>
      <c r="C75" s="61"/>
      <c r="D75" s="22">
        <f>D55+D65+D74</f>
        <v>4227214099</v>
      </c>
      <c r="E75" s="22">
        <f>E55+E65+E74</f>
        <v>4299998328</v>
      </c>
    </row>
    <row r="76" spans="1:6" s="17" customFormat="1" ht="15" customHeight="1">
      <c r="A76" s="12"/>
      <c r="B76" s="101" t="s">
        <v>230</v>
      </c>
      <c r="C76" s="102">
        <v>18</v>
      </c>
      <c r="D76" s="104">
        <v>21325.26</v>
      </c>
      <c r="E76" s="104">
        <v>24199.73</v>
      </c>
    </row>
    <row r="77" spans="1:6" ht="13.5" customHeight="1">
      <c r="B77" s="15"/>
      <c r="C77" s="64"/>
      <c r="D77" s="49"/>
      <c r="E77" s="49"/>
    </row>
    <row r="78" spans="1:6">
      <c r="B78" s="23" t="s">
        <v>216</v>
      </c>
      <c r="C78" s="63"/>
      <c r="D78" s="67"/>
      <c r="E78" s="10"/>
      <c r="F78" s="5"/>
    </row>
    <row r="79" spans="1:6" ht="12" customHeight="1">
      <c r="B79" s="45" t="s">
        <v>95</v>
      </c>
      <c r="C79" s="45"/>
      <c r="D79" s="10"/>
    </row>
    <row r="80" spans="1:6" ht="11.25" customHeight="1">
      <c r="B80" s="41" t="s">
        <v>32</v>
      </c>
      <c r="C80" s="41"/>
    </row>
    <row r="81" spans="2:5">
      <c r="B81" s="23" t="s">
        <v>123</v>
      </c>
      <c r="C81" s="63"/>
      <c r="D81" s="50"/>
      <c r="E81" s="10"/>
    </row>
    <row r="82" spans="2:5" ht="9.75" customHeight="1">
      <c r="B82" s="41" t="s">
        <v>96</v>
      </c>
      <c r="C82" s="41"/>
    </row>
    <row r="83" spans="2:5" ht="5.25" customHeight="1"/>
    <row r="84" spans="2:5">
      <c r="D84" s="10"/>
      <c r="E84" s="10"/>
    </row>
    <row r="85" spans="2:5">
      <c r="D85" s="10"/>
      <c r="E85" s="10"/>
    </row>
    <row r="86" spans="2:5">
      <c r="D86" s="10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topLeftCell="A37" workbookViewId="0">
      <selection activeCell="E50" sqref="E50"/>
    </sheetView>
  </sheetViews>
  <sheetFormatPr defaultRowHeight="12"/>
  <cols>
    <col min="1" max="1" width="2.5703125" style="11" customWidth="1"/>
    <col min="2" max="2" width="56.5703125" style="11" customWidth="1"/>
    <col min="3" max="3" width="5.85546875" style="55" customWidth="1"/>
    <col min="4" max="4" width="19.42578125" style="31" customWidth="1"/>
    <col min="5" max="5" width="22.42578125" style="31" customWidth="1"/>
    <col min="6" max="6" width="9.7109375" style="11" bestFit="1" customWidth="1"/>
    <col min="7" max="16384" width="9.140625" style="11"/>
  </cols>
  <sheetData>
    <row r="1" spans="2:5">
      <c r="E1" s="30"/>
    </row>
    <row r="2" spans="2:5">
      <c r="E2" s="30"/>
    </row>
    <row r="3" spans="2:5">
      <c r="E3" s="30"/>
    </row>
    <row r="4" spans="2:5" ht="15.75">
      <c r="B4" s="33" t="str">
        <f>ББ!B3</f>
        <v xml:space="preserve">Наименование организации </v>
      </c>
      <c r="D4" s="46" t="s">
        <v>91</v>
      </c>
    </row>
    <row r="6" spans="2:5" ht="15.75">
      <c r="B6" s="25" t="s">
        <v>120</v>
      </c>
      <c r="C6" s="56"/>
    </row>
    <row r="7" spans="2:5">
      <c r="B7" s="26" t="str">
        <f>ББ!B9</f>
        <v>по состоянию на "30" сентября 2015 года</v>
      </c>
      <c r="C7" s="57"/>
    </row>
    <row r="8" spans="2:5" ht="13.5" thickBot="1">
      <c r="E8" s="32" t="s">
        <v>213</v>
      </c>
    </row>
    <row r="9" spans="2:5" ht="12" customHeight="1">
      <c r="B9" s="114" t="s">
        <v>33</v>
      </c>
      <c r="C9" s="112" t="s">
        <v>121</v>
      </c>
      <c r="D9" s="107" t="s">
        <v>225</v>
      </c>
      <c r="E9" s="110" t="s">
        <v>226</v>
      </c>
    </row>
    <row r="10" spans="2:5" ht="27.75" customHeight="1">
      <c r="B10" s="115"/>
      <c r="C10" s="117"/>
      <c r="D10" s="108"/>
      <c r="E10" s="111" t="s">
        <v>0</v>
      </c>
    </row>
    <row r="11" spans="2:5">
      <c r="B11" s="20" t="s">
        <v>34</v>
      </c>
      <c r="C11" s="58"/>
      <c r="D11" s="52"/>
      <c r="E11" s="53"/>
    </row>
    <row r="12" spans="2:5">
      <c r="B12" s="20" t="s">
        <v>70</v>
      </c>
      <c r="C12" s="58"/>
      <c r="D12" s="52"/>
      <c r="E12" s="53"/>
    </row>
    <row r="13" spans="2:5">
      <c r="B13" s="18" t="s">
        <v>112</v>
      </c>
      <c r="C13" s="59"/>
      <c r="D13" s="14">
        <f>D11-D12</f>
        <v>0</v>
      </c>
      <c r="E13" s="43">
        <f>E11-E12</f>
        <v>0</v>
      </c>
    </row>
    <row r="14" spans="2:5">
      <c r="B14" s="20" t="s">
        <v>35</v>
      </c>
      <c r="C14" s="58"/>
      <c r="D14" s="52"/>
      <c r="E14" s="53"/>
    </row>
    <row r="15" spans="2:5">
      <c r="B15" s="20" t="s">
        <v>36</v>
      </c>
      <c r="C15" s="58">
        <v>16</v>
      </c>
      <c r="D15" s="52">
        <v>176580691</v>
      </c>
      <c r="E15" s="97">
        <v>172344837</v>
      </c>
    </row>
    <row r="16" spans="2:5" ht="12.75" customHeight="1">
      <c r="B16" s="29" t="s">
        <v>37</v>
      </c>
      <c r="C16" s="60">
        <v>17</v>
      </c>
      <c r="D16" s="52">
        <f>252844841</f>
        <v>252844841</v>
      </c>
      <c r="E16" s="97">
        <v>111268372</v>
      </c>
    </row>
    <row r="17" spans="2:5">
      <c r="B17" s="29" t="s">
        <v>38</v>
      </c>
      <c r="C17" s="60">
        <v>14</v>
      </c>
      <c r="D17" s="94">
        <f>123664485+482143</f>
        <v>124146628</v>
      </c>
      <c r="E17" s="97">
        <f>17332345+482143</f>
        <v>17814488</v>
      </c>
    </row>
    <row r="18" spans="2:5">
      <c r="B18" s="29" t="s">
        <v>113</v>
      </c>
      <c r="C18" s="60"/>
      <c r="D18" s="95">
        <f>D13-D15-D16+D17</f>
        <v>-305278904</v>
      </c>
      <c r="E18" s="97">
        <f>E13-E15-E16+E17</f>
        <v>-265798721</v>
      </c>
    </row>
    <row r="19" spans="2:5">
      <c r="B19" s="20" t="s">
        <v>39</v>
      </c>
      <c r="C19" s="58"/>
      <c r="D19" s="52">
        <v>6660664</v>
      </c>
      <c r="E19" s="97">
        <v>37445381</v>
      </c>
    </row>
    <row r="20" spans="2:5">
      <c r="B20" s="20" t="s">
        <v>40</v>
      </c>
      <c r="C20" s="58"/>
      <c r="D20" s="52"/>
      <c r="E20" s="97"/>
    </row>
    <row r="21" spans="2:5" ht="36">
      <c r="B21" s="20" t="s">
        <v>71</v>
      </c>
      <c r="C21" s="58"/>
      <c r="D21" s="52"/>
      <c r="E21" s="97"/>
    </row>
    <row r="22" spans="2:5">
      <c r="B22" s="20" t="s">
        <v>41</v>
      </c>
      <c r="C22" s="58">
        <v>15</v>
      </c>
      <c r="D22" s="52"/>
      <c r="E22" s="97"/>
    </row>
    <row r="23" spans="2:5">
      <c r="B23" s="20" t="s">
        <v>42</v>
      </c>
      <c r="C23" s="58"/>
      <c r="D23" s="52"/>
      <c r="E23" s="97"/>
    </row>
    <row r="24" spans="2:5">
      <c r="B24" s="18" t="s">
        <v>114</v>
      </c>
      <c r="C24" s="59"/>
      <c r="D24" s="14">
        <f>D18+D19</f>
        <v>-298618240</v>
      </c>
      <c r="E24" s="14">
        <f>E18+E19</f>
        <v>-228353340</v>
      </c>
    </row>
    <row r="25" spans="2:5">
      <c r="B25" s="20" t="s">
        <v>43</v>
      </c>
      <c r="C25" s="58"/>
      <c r="D25" s="52"/>
      <c r="E25" s="97"/>
    </row>
    <row r="26" spans="2:5" ht="24">
      <c r="B26" s="18" t="s">
        <v>115</v>
      </c>
      <c r="C26" s="59"/>
      <c r="D26" s="14">
        <f>D24-D25</f>
        <v>-298618240</v>
      </c>
      <c r="E26" s="14">
        <f>E24-E25</f>
        <v>-228353340</v>
      </c>
    </row>
    <row r="27" spans="2:5" ht="24">
      <c r="B27" s="20" t="s">
        <v>72</v>
      </c>
      <c r="C27" s="58"/>
      <c r="D27" s="52"/>
      <c r="E27" s="97"/>
    </row>
    <row r="28" spans="2:5" ht="15" customHeight="1">
      <c r="B28" s="18" t="s">
        <v>116</v>
      </c>
      <c r="C28" s="59"/>
      <c r="D28" s="14">
        <f>D26+D27</f>
        <v>-298618240</v>
      </c>
      <c r="E28" s="14">
        <f>E26+E27</f>
        <v>-228353340</v>
      </c>
    </row>
    <row r="29" spans="2:5">
      <c r="B29" s="20" t="s">
        <v>44</v>
      </c>
      <c r="C29" s="58"/>
      <c r="D29" s="52"/>
      <c r="E29" s="96"/>
    </row>
    <row r="30" spans="2:5">
      <c r="B30" s="20" t="s">
        <v>45</v>
      </c>
      <c r="C30" s="58"/>
      <c r="D30" s="52"/>
      <c r="E30" s="96"/>
    </row>
    <row r="31" spans="2:5">
      <c r="B31" s="20" t="s">
        <v>100</v>
      </c>
      <c r="C31" s="58"/>
      <c r="D31" s="52"/>
      <c r="E31" s="96"/>
    </row>
    <row r="32" spans="2:5">
      <c r="B32" s="20" t="s">
        <v>46</v>
      </c>
      <c r="C32" s="58"/>
      <c r="D32" s="52"/>
      <c r="E32" s="96"/>
    </row>
    <row r="33" spans="2:5">
      <c r="B33" s="20" t="s">
        <v>47</v>
      </c>
      <c r="C33" s="58"/>
      <c r="D33" s="52"/>
      <c r="E33" s="96"/>
    </row>
    <row r="34" spans="2:5" ht="24">
      <c r="B34" s="20" t="s">
        <v>73</v>
      </c>
      <c r="C34" s="58"/>
      <c r="D34" s="52"/>
      <c r="E34" s="96"/>
    </row>
    <row r="35" spans="2:5">
      <c r="B35" s="20" t="s">
        <v>48</v>
      </c>
      <c r="C35" s="58"/>
      <c r="D35" s="116"/>
      <c r="E35" s="116"/>
    </row>
    <row r="36" spans="2:5" ht="24">
      <c r="B36" s="20" t="s">
        <v>74</v>
      </c>
      <c r="C36" s="58"/>
      <c r="D36" s="116"/>
      <c r="E36" s="116"/>
    </row>
    <row r="37" spans="2:5">
      <c r="B37" s="20" t="s">
        <v>75</v>
      </c>
      <c r="C37" s="58"/>
      <c r="D37" s="52"/>
      <c r="E37" s="96"/>
    </row>
    <row r="38" spans="2:5" ht="24">
      <c r="B38" s="20" t="s">
        <v>76</v>
      </c>
      <c r="C38" s="58"/>
      <c r="D38" s="52"/>
      <c r="E38" s="96"/>
    </row>
    <row r="39" spans="2:5">
      <c r="B39" s="20" t="s">
        <v>49</v>
      </c>
      <c r="C39" s="58"/>
      <c r="D39" s="52"/>
      <c r="E39" s="96"/>
    </row>
    <row r="40" spans="2:5">
      <c r="B40" s="20" t="s">
        <v>77</v>
      </c>
      <c r="C40" s="58"/>
      <c r="D40" s="52"/>
      <c r="E40" s="96"/>
    </row>
    <row r="41" spans="2:5">
      <c r="B41" s="20" t="s">
        <v>78</v>
      </c>
      <c r="C41" s="58"/>
      <c r="D41" s="52"/>
      <c r="E41" s="96"/>
    </row>
    <row r="42" spans="2:5">
      <c r="B42" s="20" t="s">
        <v>79</v>
      </c>
      <c r="C42" s="58"/>
      <c r="D42" s="52"/>
      <c r="E42" s="96"/>
    </row>
    <row r="43" spans="2:5">
      <c r="B43" s="20" t="s">
        <v>80</v>
      </c>
      <c r="C43" s="58"/>
      <c r="D43" s="52"/>
      <c r="E43" s="96"/>
    </row>
    <row r="44" spans="2:5">
      <c r="B44" s="20" t="s">
        <v>81</v>
      </c>
      <c r="C44" s="58"/>
      <c r="D44" s="52"/>
      <c r="E44" s="96"/>
    </row>
    <row r="45" spans="2:5" ht="12.75" thickBot="1">
      <c r="B45" s="18" t="s">
        <v>102</v>
      </c>
      <c r="C45" s="59"/>
      <c r="D45" s="14">
        <f>D28</f>
        <v>-298618240</v>
      </c>
      <c r="E45" s="14">
        <f>E28</f>
        <v>-228353340</v>
      </c>
    </row>
    <row r="46" spans="2:5" ht="12.75" customHeight="1" thickBot="1">
      <c r="B46" s="133" t="s">
        <v>231</v>
      </c>
      <c r="C46" s="134"/>
      <c r="D46" s="135">
        <f>D45/102987</f>
        <v>-2899.572179012885</v>
      </c>
      <c r="E46" s="136">
        <f>E45/102987</f>
        <v>-2217.3025721693029</v>
      </c>
    </row>
    <row r="47" spans="2:5" ht="12.75" customHeight="1">
      <c r="B47" s="15"/>
      <c r="C47" s="103"/>
      <c r="D47" s="16"/>
      <c r="E47" s="16"/>
    </row>
    <row r="48" spans="2:5" customFormat="1" ht="15">
      <c r="B48" s="23" t="s">
        <v>217</v>
      </c>
      <c r="C48" s="57"/>
      <c r="D48" s="67"/>
      <c r="E48" s="10"/>
    </row>
    <row r="49" spans="2:5" customFormat="1" ht="15">
      <c r="B49" s="45" t="s">
        <v>95</v>
      </c>
      <c r="C49" s="54"/>
      <c r="D49" s="10"/>
      <c r="E49" s="8"/>
    </row>
    <row r="50" spans="2:5" customFormat="1" ht="15">
      <c r="B50" s="41" t="s">
        <v>32</v>
      </c>
      <c r="C50" s="54"/>
      <c r="D50" s="8"/>
      <c r="E50" s="8"/>
    </row>
    <row r="51" spans="2:5" customFormat="1" ht="15">
      <c r="B51" s="23" t="s">
        <v>124</v>
      </c>
      <c r="C51" s="57"/>
      <c r="D51" s="50"/>
      <c r="E51" s="8"/>
    </row>
    <row r="52" spans="2:5" customFormat="1" ht="15">
      <c r="B52" s="45" t="s">
        <v>96</v>
      </c>
      <c r="C52" s="54"/>
      <c r="D52" s="8"/>
      <c r="E52" s="8"/>
    </row>
    <row r="53" spans="2:5" customFormat="1" ht="4.5" customHeight="1">
      <c r="C53" s="55"/>
      <c r="D53" s="8"/>
      <c r="E53" s="8"/>
    </row>
    <row r="54" spans="2:5" customFormat="1" ht="15">
      <c r="B54" s="1"/>
      <c r="C54" s="54"/>
      <c r="D54" s="8"/>
      <c r="E54" s="8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16" right="0.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3" workbookViewId="0">
      <selection activeCell="L25" sqref="L25"/>
    </sheetView>
  </sheetViews>
  <sheetFormatPr defaultRowHeight="15"/>
  <cols>
    <col min="1" max="1" width="3.42578125" customWidth="1"/>
    <col min="2" max="2" width="29.28515625" customWidth="1"/>
    <col min="3" max="3" width="14.85546875" style="8" customWidth="1"/>
    <col min="4" max="5" width="14" customWidth="1"/>
    <col min="6" max="6" width="13.28515625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4" t="s">
        <v>85</v>
      </c>
      <c r="C6" s="46" t="str">
        <f>[1]ББ!D3</f>
        <v>Акционерное общество "Сырымбет"</v>
      </c>
      <c r="G6" s="3"/>
      <c r="H6" s="2"/>
      <c r="I6" s="2"/>
    </row>
    <row r="7" spans="2:9">
      <c r="B7" s="24"/>
      <c r="C7" s="46"/>
      <c r="G7" s="3"/>
      <c r="H7" s="2"/>
      <c r="I7" s="2"/>
    </row>
    <row r="8" spans="2:9" ht="15.75">
      <c r="B8" s="25" t="s">
        <v>99</v>
      </c>
    </row>
    <row r="9" spans="2:9">
      <c r="B9" s="26" t="s">
        <v>227</v>
      </c>
    </row>
    <row r="10" spans="2:9" ht="15.75" thickBot="1">
      <c r="G10" s="32"/>
      <c r="H10" s="32"/>
      <c r="I10" s="32" t="s">
        <v>215</v>
      </c>
    </row>
    <row r="11" spans="2:9">
      <c r="B11" s="123" t="s">
        <v>82</v>
      </c>
      <c r="C11" s="118" t="s">
        <v>56</v>
      </c>
      <c r="D11" s="118"/>
      <c r="E11" s="118"/>
      <c r="F11" s="118"/>
      <c r="G11" s="118"/>
      <c r="H11" s="119" t="s">
        <v>122</v>
      </c>
      <c r="I11" s="121" t="s">
        <v>83</v>
      </c>
    </row>
    <row r="12" spans="2:9" ht="50.25" customHeight="1">
      <c r="B12" s="124"/>
      <c r="C12" s="69" t="s">
        <v>27</v>
      </c>
      <c r="D12" s="68" t="s">
        <v>28</v>
      </c>
      <c r="E12" s="68" t="s">
        <v>29</v>
      </c>
      <c r="F12" s="68" t="s">
        <v>30</v>
      </c>
      <c r="G12" s="68" t="s">
        <v>84</v>
      </c>
      <c r="H12" s="120"/>
      <c r="I12" s="122"/>
    </row>
    <row r="13" spans="2:9" ht="25.5">
      <c r="B13" s="35" t="s">
        <v>222</v>
      </c>
      <c r="C13" s="14">
        <f>[1]ББ!E67</f>
        <v>4157886020</v>
      </c>
      <c r="D13" s="42"/>
      <c r="E13" s="42"/>
      <c r="F13" s="42"/>
      <c r="G13" s="14">
        <f>[1]ББ!E71</f>
        <v>-1652535786</v>
      </c>
      <c r="H13" s="34"/>
      <c r="I13" s="40">
        <f>SUM(C13:G13)</f>
        <v>2505350234</v>
      </c>
    </row>
    <row r="14" spans="2:9" ht="14.25" customHeight="1">
      <c r="B14" s="36" t="s">
        <v>212</v>
      </c>
      <c r="C14" s="100"/>
      <c r="D14" s="44"/>
      <c r="E14" s="44"/>
      <c r="F14" s="44"/>
      <c r="G14" s="44"/>
      <c r="H14" s="44"/>
      <c r="I14" s="27">
        <f t="shared" ref="I14:I24" si="0">SUM(C14:G14)</f>
        <v>0</v>
      </c>
    </row>
    <row r="15" spans="2:9" ht="12.75" customHeight="1">
      <c r="B15" s="36" t="s">
        <v>101</v>
      </c>
      <c r="C15" s="14"/>
      <c r="D15" s="42">
        <f t="shared" ref="D15:F15" si="1">D13+D14</f>
        <v>0</v>
      </c>
      <c r="E15" s="42">
        <f t="shared" si="1"/>
        <v>0</v>
      </c>
      <c r="F15" s="42">
        <f t="shared" si="1"/>
        <v>0</v>
      </c>
      <c r="G15" s="42"/>
      <c r="H15" s="42"/>
      <c r="I15" s="28">
        <f t="shared" si="0"/>
        <v>0</v>
      </c>
    </row>
    <row r="16" spans="2:9">
      <c r="B16" s="36" t="s">
        <v>102</v>
      </c>
      <c r="C16" s="14">
        <f>C17+C18</f>
        <v>0</v>
      </c>
      <c r="D16" s="42">
        <f>D17+D18</f>
        <v>0</v>
      </c>
      <c r="E16" s="42">
        <f>E17+E18</f>
        <v>0</v>
      </c>
      <c r="F16" s="42">
        <f>F17+F18</f>
        <v>0</v>
      </c>
      <c r="G16" s="42">
        <f>G17+G18</f>
        <v>-298618240</v>
      </c>
      <c r="H16" s="42"/>
      <c r="I16" s="28">
        <f t="shared" si="0"/>
        <v>-298618240</v>
      </c>
    </row>
    <row r="17" spans="2:10" ht="15" customHeight="1">
      <c r="B17" s="36" t="s">
        <v>118</v>
      </c>
      <c r="C17" s="100"/>
      <c r="D17" s="44"/>
      <c r="E17" s="44"/>
      <c r="F17" s="44"/>
      <c r="G17" s="44">
        <f>ОПУ!D45</f>
        <v>-298618240</v>
      </c>
      <c r="H17" s="44"/>
      <c r="I17" s="27">
        <f t="shared" si="0"/>
        <v>-298618240</v>
      </c>
    </row>
    <row r="18" spans="2:10">
      <c r="B18" s="36" t="s">
        <v>100</v>
      </c>
      <c r="C18" s="100">
        <v>0</v>
      </c>
      <c r="D18" s="44">
        <v>0</v>
      </c>
      <c r="E18" s="44">
        <v>0</v>
      </c>
      <c r="F18" s="44">
        <v>0</v>
      </c>
      <c r="G18" s="44">
        <v>0</v>
      </c>
      <c r="H18" s="44"/>
      <c r="I18" s="27">
        <v>0</v>
      </c>
    </row>
    <row r="19" spans="2:10" ht="25.5">
      <c r="B19" s="35" t="s">
        <v>228</v>
      </c>
      <c r="C19" s="14">
        <f>C13+C14</f>
        <v>4157886020</v>
      </c>
      <c r="D19" s="44"/>
      <c r="E19" s="44"/>
      <c r="F19" s="44"/>
      <c r="G19" s="42">
        <f>G13+G16</f>
        <v>-1951154026</v>
      </c>
      <c r="H19" s="44"/>
      <c r="I19" s="28">
        <f>C19+G19</f>
        <v>2206731994</v>
      </c>
    </row>
    <row r="20" spans="2:10" ht="25.5">
      <c r="B20" s="35" t="s">
        <v>220</v>
      </c>
      <c r="C20" s="14">
        <v>3640387753</v>
      </c>
      <c r="D20" s="42">
        <f t="shared" ref="D20:F20" si="2">D15+D16</f>
        <v>0</v>
      </c>
      <c r="E20" s="42">
        <f t="shared" si="2"/>
        <v>0</v>
      </c>
      <c r="F20" s="42">
        <f t="shared" si="2"/>
        <v>0</v>
      </c>
      <c r="G20" s="42">
        <v>-1365296496</v>
      </c>
      <c r="H20" s="42"/>
      <c r="I20" s="28">
        <f>SUM(C20:G20)</f>
        <v>2275091257</v>
      </c>
    </row>
    <row r="21" spans="2:10">
      <c r="B21" s="36" t="s">
        <v>117</v>
      </c>
      <c r="C21" s="100"/>
      <c r="D21" s="44">
        <f t="shared" ref="D21:F21" si="3">D20</f>
        <v>0</v>
      </c>
      <c r="E21" s="44">
        <f t="shared" si="3"/>
        <v>0</v>
      </c>
      <c r="F21" s="44">
        <f t="shared" si="3"/>
        <v>0</v>
      </c>
      <c r="G21" s="44"/>
      <c r="H21" s="44"/>
      <c r="I21" s="27">
        <f>SUM(C21:G21)</f>
        <v>0</v>
      </c>
    </row>
    <row r="22" spans="2:10">
      <c r="B22" s="36" t="s">
        <v>102</v>
      </c>
      <c r="C22" s="14">
        <f>C23</f>
        <v>0</v>
      </c>
      <c r="D22" s="42">
        <f t="shared" ref="D22:G22" si="4">D23</f>
        <v>0</v>
      </c>
      <c r="E22" s="42">
        <f t="shared" si="4"/>
        <v>0</v>
      </c>
      <c r="F22" s="42">
        <f t="shared" si="4"/>
        <v>0</v>
      </c>
      <c r="G22" s="42">
        <f t="shared" si="4"/>
        <v>-228353340</v>
      </c>
      <c r="H22" s="44"/>
      <c r="I22" s="28">
        <f t="shared" si="0"/>
        <v>-228353340</v>
      </c>
    </row>
    <row r="23" spans="2:10" ht="15" customHeight="1">
      <c r="B23" s="36" t="s">
        <v>118</v>
      </c>
      <c r="C23" s="100"/>
      <c r="D23" s="44"/>
      <c r="E23" s="44"/>
      <c r="F23" s="44"/>
      <c r="G23" s="44">
        <f>ОПУ!E28</f>
        <v>-228353340</v>
      </c>
      <c r="H23" s="44"/>
      <c r="I23" s="27">
        <f t="shared" si="0"/>
        <v>-228353340</v>
      </c>
    </row>
    <row r="24" spans="2:10">
      <c r="B24" s="36" t="s">
        <v>212</v>
      </c>
      <c r="C24" s="100">
        <v>517498268</v>
      </c>
      <c r="D24" s="44">
        <v>0</v>
      </c>
      <c r="E24" s="44">
        <v>0</v>
      </c>
      <c r="F24" s="44">
        <v>0</v>
      </c>
      <c r="G24" s="44"/>
      <c r="H24" s="44"/>
      <c r="I24" s="27">
        <f t="shared" si="0"/>
        <v>517498268</v>
      </c>
    </row>
    <row r="25" spans="2:10" ht="26.25" thickBot="1">
      <c r="B25" s="39" t="s">
        <v>221</v>
      </c>
      <c r="C25" s="22">
        <f>3640387753+C24</f>
        <v>4157886021</v>
      </c>
      <c r="D25" s="22">
        <f t="shared" ref="D25:F25" si="5">D21+D22+D24+D20</f>
        <v>0</v>
      </c>
      <c r="E25" s="22">
        <f t="shared" si="5"/>
        <v>0</v>
      </c>
      <c r="F25" s="22">
        <f t="shared" si="5"/>
        <v>0</v>
      </c>
      <c r="G25" s="22">
        <f>G20+G22-1-G24</f>
        <v>-1593649837</v>
      </c>
      <c r="H25" s="37"/>
      <c r="I25" s="38">
        <f>SUM(C25:G25)</f>
        <v>2564236184</v>
      </c>
      <c r="J25" s="5"/>
    </row>
    <row r="26" spans="2:10">
      <c r="B26" s="6"/>
      <c r="C26" s="16"/>
      <c r="D26" s="7"/>
      <c r="E26" s="7"/>
      <c r="F26" s="7"/>
      <c r="G26" s="7"/>
      <c r="H26" s="7"/>
      <c r="I26" s="7"/>
      <c r="J26" s="5"/>
    </row>
    <row r="27" spans="2:10" ht="12" customHeight="1">
      <c r="B27" s="23" t="s">
        <v>218</v>
      </c>
      <c r="C27" s="47"/>
      <c r="D27" s="10"/>
      <c r="E27" s="17"/>
    </row>
    <row r="28" spans="2:10">
      <c r="B28" s="45" t="s">
        <v>95</v>
      </c>
      <c r="C28" s="10"/>
      <c r="D28" s="8"/>
    </row>
    <row r="29" spans="2:10">
      <c r="B29" s="41" t="s">
        <v>32</v>
      </c>
      <c r="D29" s="8"/>
    </row>
    <row r="30" spans="2:10">
      <c r="B30" s="23" t="s">
        <v>125</v>
      </c>
      <c r="D30" s="8"/>
      <c r="E30" s="51"/>
      <c r="F30" s="51"/>
    </row>
    <row r="31" spans="2:10">
      <c r="B31" s="45" t="s">
        <v>96</v>
      </c>
      <c r="D31" s="8"/>
    </row>
    <row r="32" spans="2:10" ht="8.25" customHeight="1"/>
    <row r="33" spans="2:2" customFormat="1">
      <c r="B33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E66" sqref="E66"/>
    </sheetView>
  </sheetViews>
  <sheetFormatPr defaultRowHeight="12.75"/>
  <cols>
    <col min="1" max="1" width="4.5703125" style="74" customWidth="1"/>
    <col min="2" max="2" width="43.42578125" style="75" customWidth="1"/>
    <col min="3" max="3" width="8" style="72" customWidth="1"/>
    <col min="4" max="4" width="19.5703125" style="76" customWidth="1"/>
    <col min="5" max="5" width="20" style="76" customWidth="1"/>
    <col min="6" max="16384" width="9.140625" style="72"/>
  </cols>
  <sheetData>
    <row r="1" spans="1:5">
      <c r="A1" s="70" t="s">
        <v>126</v>
      </c>
      <c r="B1" s="71"/>
      <c r="C1" s="127" t="s">
        <v>127</v>
      </c>
      <c r="D1" s="128"/>
      <c r="E1" s="128"/>
    </row>
    <row r="3" spans="1:5">
      <c r="A3" s="129" t="s">
        <v>128</v>
      </c>
      <c r="B3" s="129"/>
      <c r="C3" s="129"/>
      <c r="D3" s="129"/>
      <c r="E3" s="129"/>
    </row>
    <row r="4" spans="1:5">
      <c r="A4" s="130" t="s">
        <v>224</v>
      </c>
      <c r="B4" s="130"/>
      <c r="C4" s="130"/>
      <c r="D4" s="73"/>
      <c r="E4" s="73"/>
    </row>
    <row r="5" spans="1:5">
      <c r="A5" s="129" t="s">
        <v>129</v>
      </c>
      <c r="B5" s="129"/>
      <c r="C5" s="129"/>
      <c r="D5" s="129"/>
      <c r="E5" s="129"/>
    </row>
    <row r="6" spans="1:5" ht="13.5" thickBot="1">
      <c r="E6" s="77" t="s">
        <v>213</v>
      </c>
    </row>
    <row r="7" spans="1:5" ht="42.75" customHeight="1">
      <c r="A7" s="131" t="s">
        <v>33</v>
      </c>
      <c r="B7" s="132"/>
      <c r="C7" s="78" t="s">
        <v>130</v>
      </c>
      <c r="D7" s="107" t="s">
        <v>225</v>
      </c>
      <c r="E7" s="110" t="s">
        <v>229</v>
      </c>
    </row>
    <row r="8" spans="1:5" s="81" customFormat="1">
      <c r="A8" s="79" t="s">
        <v>50</v>
      </c>
      <c r="B8" s="80" t="s">
        <v>131</v>
      </c>
      <c r="C8" s="80"/>
      <c r="D8" s="108"/>
      <c r="E8" s="111" t="s">
        <v>0</v>
      </c>
    </row>
    <row r="9" spans="1:5" ht="15" customHeight="1">
      <c r="A9" s="82">
        <v>1</v>
      </c>
      <c r="B9" s="83" t="s">
        <v>132</v>
      </c>
      <c r="C9" s="84" t="s">
        <v>133</v>
      </c>
      <c r="D9" s="85">
        <f>D13+D15+D11</f>
        <v>67642819</v>
      </c>
      <c r="E9" s="85">
        <f>E13+E15+E14</f>
        <v>36936398</v>
      </c>
    </row>
    <row r="10" spans="1:5" ht="15" customHeight="1">
      <c r="A10" s="82"/>
      <c r="B10" s="83" t="s">
        <v>46</v>
      </c>
      <c r="C10" s="84"/>
      <c r="D10" s="85"/>
      <c r="E10" s="85"/>
    </row>
    <row r="11" spans="1:5" ht="15" customHeight="1">
      <c r="A11" s="82"/>
      <c r="B11" s="86" t="s">
        <v>134</v>
      </c>
      <c r="C11" s="84" t="s">
        <v>135</v>
      </c>
      <c r="D11" s="87"/>
      <c r="E11" s="87"/>
    </row>
    <row r="12" spans="1:5" ht="15" customHeight="1">
      <c r="A12" s="82"/>
      <c r="B12" s="86" t="s">
        <v>136</v>
      </c>
      <c r="C12" s="84" t="s">
        <v>137</v>
      </c>
      <c r="D12" s="87"/>
      <c r="E12" s="87"/>
    </row>
    <row r="13" spans="1:5" ht="15" customHeight="1">
      <c r="A13" s="82"/>
      <c r="B13" s="86" t="s">
        <v>138</v>
      </c>
      <c r="C13" s="84" t="s">
        <v>139</v>
      </c>
      <c r="D13" s="87">
        <v>11621412</v>
      </c>
      <c r="E13" s="87">
        <v>3003995</v>
      </c>
    </row>
    <row r="14" spans="1:5" ht="15" customHeight="1">
      <c r="A14" s="82"/>
      <c r="B14" s="86" t="s">
        <v>140</v>
      </c>
      <c r="C14" s="84" t="s">
        <v>141</v>
      </c>
      <c r="D14" s="87"/>
      <c r="E14" s="87">
        <v>1511</v>
      </c>
    </row>
    <row r="15" spans="1:5" ht="15" customHeight="1">
      <c r="A15" s="82"/>
      <c r="B15" s="86" t="s">
        <v>51</v>
      </c>
      <c r="C15" s="84" t="s">
        <v>142</v>
      </c>
      <c r="D15" s="87">
        <v>56021407</v>
      </c>
      <c r="E15" s="87">
        <v>33930892</v>
      </c>
    </row>
    <row r="16" spans="1:5" ht="15" customHeight="1">
      <c r="A16" s="82">
        <v>2</v>
      </c>
      <c r="B16" s="83" t="s">
        <v>143</v>
      </c>
      <c r="C16" s="84" t="s">
        <v>144</v>
      </c>
      <c r="D16" s="85">
        <f>D18+D19+D20+D23+D24+D21</f>
        <v>582890006</v>
      </c>
      <c r="E16" s="85">
        <f>E18+E19+E20+E23+E24+E21</f>
        <v>565476241</v>
      </c>
    </row>
    <row r="17" spans="1:5" ht="15" customHeight="1">
      <c r="A17" s="82"/>
      <c r="B17" s="83" t="s">
        <v>46</v>
      </c>
      <c r="C17" s="88"/>
      <c r="D17" s="85"/>
      <c r="E17" s="85"/>
    </row>
    <row r="18" spans="1:5" ht="15" customHeight="1">
      <c r="A18" s="82"/>
      <c r="B18" s="86" t="s">
        <v>145</v>
      </c>
      <c r="C18" s="84" t="s">
        <v>146</v>
      </c>
      <c r="D18" s="87">
        <v>498245375</v>
      </c>
      <c r="E18" s="87">
        <v>263212745</v>
      </c>
    </row>
    <row r="19" spans="1:5" ht="15" customHeight="1">
      <c r="A19" s="82"/>
      <c r="B19" s="86" t="s">
        <v>147</v>
      </c>
      <c r="C19" s="84" t="s">
        <v>148</v>
      </c>
      <c r="D19" s="87">
        <v>-62006651</v>
      </c>
      <c r="E19" s="87">
        <v>102488743</v>
      </c>
    </row>
    <row r="20" spans="1:5" ht="15" customHeight="1">
      <c r="A20" s="82"/>
      <c r="B20" s="86" t="s">
        <v>149</v>
      </c>
      <c r="C20" s="84" t="s">
        <v>150</v>
      </c>
      <c r="D20" s="87">
        <v>136048420</v>
      </c>
      <c r="E20" s="87">
        <v>133320181</v>
      </c>
    </row>
    <row r="21" spans="1:5" ht="15" customHeight="1">
      <c r="A21" s="82"/>
      <c r="B21" s="86" t="s">
        <v>151</v>
      </c>
      <c r="C21" s="84" t="s">
        <v>152</v>
      </c>
      <c r="D21" s="87"/>
      <c r="E21" s="87"/>
    </row>
    <row r="22" spans="1:5" ht="15" customHeight="1">
      <c r="A22" s="82"/>
      <c r="B22" s="86" t="s">
        <v>153</v>
      </c>
      <c r="C22" s="84" t="s">
        <v>154</v>
      </c>
      <c r="D22" s="87"/>
      <c r="E22" s="87"/>
    </row>
    <row r="23" spans="1:5" ht="15" customHeight="1">
      <c r="A23" s="82"/>
      <c r="B23" s="86" t="s">
        <v>155</v>
      </c>
      <c r="C23" s="84" t="s">
        <v>156</v>
      </c>
      <c r="D23" s="87">
        <v>34155196</v>
      </c>
      <c r="E23" s="87">
        <v>32491534</v>
      </c>
    </row>
    <row r="24" spans="1:5" ht="15" customHeight="1">
      <c r="A24" s="82"/>
      <c r="B24" s="86" t="s">
        <v>157</v>
      </c>
      <c r="C24" s="84" t="s">
        <v>158</v>
      </c>
      <c r="D24" s="87">
        <v>-23552334</v>
      </c>
      <c r="E24" s="87">
        <v>33963038</v>
      </c>
    </row>
    <row r="25" spans="1:5" ht="24" customHeight="1">
      <c r="A25" s="82">
        <v>3</v>
      </c>
      <c r="B25" s="83" t="s">
        <v>159</v>
      </c>
      <c r="C25" s="84" t="s">
        <v>160</v>
      </c>
      <c r="D25" s="85">
        <f>D9-D16</f>
        <v>-515247187</v>
      </c>
      <c r="E25" s="85">
        <f>E9-E16</f>
        <v>-528539843</v>
      </c>
    </row>
    <row r="26" spans="1:5" ht="18.75" customHeight="1">
      <c r="A26" s="79" t="s">
        <v>52</v>
      </c>
      <c r="B26" s="80" t="s">
        <v>161</v>
      </c>
      <c r="C26" s="80"/>
      <c r="D26" s="80"/>
      <c r="E26" s="80"/>
    </row>
    <row r="27" spans="1:5" ht="14.25" customHeight="1">
      <c r="A27" s="82">
        <v>1</v>
      </c>
      <c r="B27" s="83" t="s">
        <v>132</v>
      </c>
      <c r="C27" s="84" t="s">
        <v>162</v>
      </c>
      <c r="D27" s="85">
        <f>SUM(D29:D35)</f>
        <v>0</v>
      </c>
      <c r="E27" s="85">
        <f>SUM(E29:E35)</f>
        <v>0</v>
      </c>
    </row>
    <row r="28" spans="1:5" ht="14.25" customHeight="1">
      <c r="A28" s="82"/>
      <c r="B28" s="83" t="s">
        <v>46</v>
      </c>
      <c r="C28" s="88"/>
      <c r="D28" s="85"/>
      <c r="E28" s="85"/>
    </row>
    <row r="29" spans="1:5" ht="14.25" customHeight="1">
      <c r="A29" s="82"/>
      <c r="B29" s="86" t="s">
        <v>163</v>
      </c>
      <c r="C29" s="84" t="s">
        <v>164</v>
      </c>
      <c r="D29" s="87"/>
      <c r="E29" s="87"/>
    </row>
    <row r="30" spans="1:5" ht="14.25" customHeight="1">
      <c r="A30" s="82"/>
      <c r="B30" s="86" t="s">
        <v>165</v>
      </c>
      <c r="C30" s="84" t="s">
        <v>166</v>
      </c>
      <c r="D30" s="87"/>
      <c r="E30" s="87"/>
    </row>
    <row r="31" spans="1:5" ht="14.25" customHeight="1">
      <c r="A31" s="82"/>
      <c r="B31" s="86" t="s">
        <v>167</v>
      </c>
      <c r="C31" s="84" t="s">
        <v>168</v>
      </c>
      <c r="D31" s="87"/>
      <c r="E31" s="87"/>
    </row>
    <row r="32" spans="1:5" ht="14.25" customHeight="1">
      <c r="A32" s="82"/>
      <c r="B32" s="86" t="s">
        <v>169</v>
      </c>
      <c r="C32" s="84" t="s">
        <v>170</v>
      </c>
      <c r="D32" s="87"/>
      <c r="E32" s="87"/>
    </row>
    <row r="33" spans="1:5" ht="24" customHeight="1">
      <c r="A33" s="82"/>
      <c r="B33" s="86" t="s">
        <v>171</v>
      </c>
      <c r="C33" s="84" t="s">
        <v>172</v>
      </c>
      <c r="D33" s="87"/>
      <c r="E33" s="87"/>
    </row>
    <row r="34" spans="1:5" ht="24.75" customHeight="1">
      <c r="A34" s="82"/>
      <c r="B34" s="86" t="s">
        <v>173</v>
      </c>
      <c r="C34" s="84" t="s">
        <v>174</v>
      </c>
      <c r="D34" s="87"/>
      <c r="E34" s="87"/>
    </row>
    <row r="35" spans="1:5" ht="14.25" customHeight="1">
      <c r="A35" s="82"/>
      <c r="B35" s="86" t="s">
        <v>51</v>
      </c>
      <c r="C35" s="84" t="s">
        <v>175</v>
      </c>
      <c r="D35" s="87"/>
      <c r="E35" s="87"/>
    </row>
    <row r="36" spans="1:5" ht="14.25" customHeight="1">
      <c r="A36" s="82">
        <v>2</v>
      </c>
      <c r="B36" s="83" t="s">
        <v>143</v>
      </c>
      <c r="C36" s="84" t="s">
        <v>176</v>
      </c>
      <c r="D36" s="85">
        <f>SUM(D38:D44)</f>
        <v>0</v>
      </c>
      <c r="E36" s="85">
        <f>SUM(E38:E44)</f>
        <v>0</v>
      </c>
    </row>
    <row r="37" spans="1:5" ht="14.25" customHeight="1">
      <c r="A37" s="82"/>
      <c r="B37" s="83" t="s">
        <v>46</v>
      </c>
      <c r="C37" s="88"/>
      <c r="D37" s="87"/>
      <c r="E37" s="87"/>
    </row>
    <row r="38" spans="1:5" ht="14.25" customHeight="1">
      <c r="A38" s="82"/>
      <c r="B38" s="86" t="s">
        <v>177</v>
      </c>
      <c r="C38" s="84" t="s">
        <v>178</v>
      </c>
      <c r="D38" s="87"/>
      <c r="E38" s="87"/>
    </row>
    <row r="39" spans="1:5" ht="14.25" customHeight="1">
      <c r="A39" s="82"/>
      <c r="B39" s="86" t="s">
        <v>179</v>
      </c>
      <c r="C39" s="84" t="s">
        <v>180</v>
      </c>
      <c r="D39" s="87"/>
      <c r="E39" s="87"/>
    </row>
    <row r="40" spans="1:5" ht="24" customHeight="1">
      <c r="A40" s="82"/>
      <c r="B40" s="86" t="s">
        <v>181</v>
      </c>
      <c r="C40" s="84" t="s">
        <v>182</v>
      </c>
      <c r="D40" s="87"/>
      <c r="E40" s="87"/>
    </row>
    <row r="41" spans="1:5" ht="14.25" customHeight="1">
      <c r="A41" s="82"/>
      <c r="B41" s="86" t="s">
        <v>183</v>
      </c>
      <c r="C41" s="84" t="s">
        <v>184</v>
      </c>
      <c r="D41" s="87"/>
      <c r="E41" s="87"/>
    </row>
    <row r="42" spans="1:5" ht="24" customHeight="1">
      <c r="A42" s="82"/>
      <c r="B42" s="86" t="s">
        <v>185</v>
      </c>
      <c r="C42" s="84" t="s">
        <v>186</v>
      </c>
      <c r="D42" s="87"/>
      <c r="E42" s="87"/>
    </row>
    <row r="43" spans="1:5" ht="24.75" customHeight="1">
      <c r="A43" s="82"/>
      <c r="B43" s="86" t="s">
        <v>173</v>
      </c>
      <c r="C43" s="84" t="s">
        <v>187</v>
      </c>
      <c r="D43" s="87"/>
      <c r="E43" s="87"/>
    </row>
    <row r="44" spans="1:5" ht="14.25" customHeight="1">
      <c r="A44" s="82"/>
      <c r="B44" s="86" t="s">
        <v>157</v>
      </c>
      <c r="C44" s="84" t="s">
        <v>188</v>
      </c>
      <c r="D44" s="87"/>
      <c r="E44" s="87"/>
    </row>
    <row r="45" spans="1:5" ht="28.5" customHeight="1">
      <c r="A45" s="82">
        <v>3</v>
      </c>
      <c r="B45" s="83" t="s">
        <v>189</v>
      </c>
      <c r="C45" s="84" t="s">
        <v>190</v>
      </c>
      <c r="D45" s="85">
        <f>D27-D36</f>
        <v>0</v>
      </c>
      <c r="E45" s="85">
        <f>E27-E36</f>
        <v>0</v>
      </c>
    </row>
    <row r="46" spans="1:5">
      <c r="A46" s="79" t="s">
        <v>53</v>
      </c>
      <c r="B46" s="80" t="s">
        <v>191</v>
      </c>
      <c r="C46" s="80"/>
      <c r="D46" s="80"/>
      <c r="E46" s="80"/>
    </row>
    <row r="47" spans="1:5" ht="14.25" customHeight="1">
      <c r="A47" s="82">
        <v>1</v>
      </c>
      <c r="B47" s="83" t="s">
        <v>132</v>
      </c>
      <c r="C47" s="84" t="s">
        <v>192</v>
      </c>
      <c r="D47" s="85">
        <f>SUM(D49:D52)</f>
        <v>0</v>
      </c>
      <c r="E47" s="85">
        <f>SUM(E49:E52)</f>
        <v>522798267.5</v>
      </c>
    </row>
    <row r="48" spans="1:5" ht="14.25" customHeight="1">
      <c r="A48" s="82"/>
      <c r="B48" s="83" t="s">
        <v>46</v>
      </c>
      <c r="C48" s="88"/>
      <c r="D48" s="85"/>
      <c r="E48" s="85"/>
    </row>
    <row r="49" spans="1:5" ht="13.5" customHeight="1">
      <c r="A49" s="82"/>
      <c r="B49" s="86" t="s">
        <v>193</v>
      </c>
      <c r="C49" s="84" t="s">
        <v>194</v>
      </c>
      <c r="D49" s="87"/>
      <c r="E49" s="87">
        <v>517498267.5</v>
      </c>
    </row>
    <row r="50" spans="1:5" ht="13.5" customHeight="1">
      <c r="A50" s="82"/>
      <c r="B50" s="86" t="s">
        <v>54</v>
      </c>
      <c r="C50" s="84" t="s">
        <v>195</v>
      </c>
      <c r="D50" s="87"/>
      <c r="E50" s="87"/>
    </row>
    <row r="51" spans="1:5" ht="28.5" customHeight="1">
      <c r="A51" s="82"/>
      <c r="B51" s="86" t="s">
        <v>196</v>
      </c>
      <c r="C51" s="84" t="s">
        <v>197</v>
      </c>
      <c r="D51" s="87"/>
      <c r="E51" s="87"/>
    </row>
    <row r="52" spans="1:5" ht="13.5" customHeight="1">
      <c r="A52" s="82"/>
      <c r="B52" s="86" t="s">
        <v>51</v>
      </c>
      <c r="C52" s="84" t="s">
        <v>198</v>
      </c>
      <c r="D52" s="87"/>
      <c r="E52" s="87">
        <v>5300000</v>
      </c>
    </row>
    <row r="53" spans="1:5" ht="13.5" customHeight="1">
      <c r="A53" s="82">
        <v>2</v>
      </c>
      <c r="B53" s="83" t="s">
        <v>143</v>
      </c>
      <c r="C53" s="84" t="s">
        <v>199</v>
      </c>
      <c r="D53" s="85">
        <f>SUM(D55:D58)</f>
        <v>0</v>
      </c>
      <c r="E53" s="85">
        <f>SUM(E55:E58)</f>
        <v>822251870</v>
      </c>
    </row>
    <row r="54" spans="1:5" ht="13.5" customHeight="1">
      <c r="A54" s="82"/>
      <c r="B54" s="83" t="s">
        <v>46</v>
      </c>
      <c r="C54" s="88"/>
      <c r="D54" s="85"/>
      <c r="E54" s="85"/>
    </row>
    <row r="55" spans="1:5" ht="13.5" customHeight="1">
      <c r="A55" s="82"/>
      <c r="B55" s="86" t="s">
        <v>55</v>
      </c>
      <c r="C55" s="84" t="s">
        <v>200</v>
      </c>
      <c r="D55" s="87"/>
      <c r="E55" s="87">
        <v>822251870</v>
      </c>
    </row>
    <row r="56" spans="1:5" ht="13.5" customHeight="1">
      <c r="A56" s="82"/>
      <c r="B56" s="86" t="s">
        <v>201</v>
      </c>
      <c r="C56" s="84" t="s">
        <v>202</v>
      </c>
      <c r="D56" s="87"/>
      <c r="E56" s="87"/>
    </row>
    <row r="57" spans="1:5" ht="13.5" customHeight="1">
      <c r="A57" s="82"/>
      <c r="B57" s="86" t="s">
        <v>203</v>
      </c>
      <c r="C57" s="84" t="s">
        <v>204</v>
      </c>
      <c r="D57" s="87"/>
      <c r="E57" s="87"/>
    </row>
    <row r="58" spans="1:5" ht="13.5" customHeight="1">
      <c r="A58" s="82"/>
      <c r="B58" s="86" t="s">
        <v>157</v>
      </c>
      <c r="C58" s="84" t="s">
        <v>205</v>
      </c>
      <c r="D58" s="87"/>
      <c r="E58" s="87"/>
    </row>
    <row r="59" spans="1:5" ht="29.25" customHeight="1">
      <c r="A59" s="82">
        <v>3</v>
      </c>
      <c r="B59" s="83" t="s">
        <v>206</v>
      </c>
      <c r="C59" s="84" t="s">
        <v>207</v>
      </c>
      <c r="D59" s="85">
        <f>D47-D53</f>
        <v>0</v>
      </c>
      <c r="E59" s="85">
        <f>E47-E53</f>
        <v>-299453602.5</v>
      </c>
    </row>
    <row r="60" spans="1:5" ht="13.5" customHeight="1">
      <c r="A60" s="125" t="s">
        <v>208</v>
      </c>
      <c r="B60" s="126"/>
      <c r="C60" s="88"/>
      <c r="D60" s="85">
        <f>D25+D59</f>
        <v>-515247187</v>
      </c>
      <c r="E60" s="85">
        <f>E25+E59</f>
        <v>-827993445.5</v>
      </c>
    </row>
    <row r="61" spans="1:5" ht="13.5" customHeight="1">
      <c r="A61" s="125" t="s">
        <v>209</v>
      </c>
      <c r="B61" s="126"/>
      <c r="C61" s="88"/>
      <c r="D61" s="85">
        <v>746887586</v>
      </c>
      <c r="E61" s="85">
        <v>1766279809.6199999</v>
      </c>
    </row>
    <row r="62" spans="1:5" ht="13.5" customHeight="1">
      <c r="A62" s="125" t="s">
        <v>210</v>
      </c>
      <c r="B62" s="126"/>
      <c r="C62" s="88"/>
      <c r="D62" s="85">
        <f>D60+D61+532</f>
        <v>231640931</v>
      </c>
      <c r="E62" s="85">
        <f>E60+E61</f>
        <v>938286364.11999989</v>
      </c>
    </row>
    <row r="63" spans="1:5">
      <c r="A63" s="89"/>
    </row>
    <row r="64" spans="1:5">
      <c r="C64" s="90"/>
      <c r="D64" s="91">
        <f>D61+D60-D62</f>
        <v>-532</v>
      </c>
      <c r="E64" s="91">
        <f>E61+E60-E62</f>
        <v>0</v>
      </c>
    </row>
    <row r="65" spans="2:5" customFormat="1" ht="15">
      <c r="B65" s="23" t="s">
        <v>219</v>
      </c>
      <c r="C65" s="8"/>
      <c r="D65" s="8"/>
      <c r="E65" s="5"/>
    </row>
    <row r="66" spans="2:5" customFormat="1" ht="15">
      <c r="B66" s="45" t="s">
        <v>95</v>
      </c>
      <c r="C66" s="8"/>
      <c r="D66" s="10"/>
      <c r="E66" s="5"/>
    </row>
    <row r="67" spans="2:5" customFormat="1" ht="4.5" customHeight="1">
      <c r="B67" s="92"/>
      <c r="C67" s="8"/>
      <c r="D67" s="8"/>
      <c r="E67" s="5"/>
    </row>
    <row r="68" spans="2:5" customFormat="1" ht="15">
      <c r="B68" s="23" t="s">
        <v>211</v>
      </c>
      <c r="C68" s="8"/>
      <c r="D68" s="8"/>
      <c r="E68" s="5"/>
    </row>
    <row r="69" spans="2:5" customFormat="1" ht="15">
      <c r="B69" s="41" t="s">
        <v>96</v>
      </c>
      <c r="C69" s="93" t="s">
        <v>32</v>
      </c>
      <c r="D69" s="8"/>
    </row>
    <row r="70" spans="2:5">
      <c r="B70" s="72"/>
    </row>
    <row r="71" spans="2:5">
      <c r="B71" s="71"/>
    </row>
  </sheetData>
  <mergeCells count="10">
    <mergeCell ref="A61:B61"/>
    <mergeCell ref="A62:B62"/>
    <mergeCell ref="C1:E1"/>
    <mergeCell ref="A3:E3"/>
    <mergeCell ref="A4:C4"/>
    <mergeCell ref="A5:E5"/>
    <mergeCell ref="A7:B7"/>
    <mergeCell ref="A60:B60"/>
    <mergeCell ref="D7:D8"/>
    <mergeCell ref="E7:E8"/>
  </mergeCells>
  <pageMargins left="0.26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Отчет движение денежных средств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2015-12-10T06:13:08Z</cp:lastPrinted>
  <dcterms:created xsi:type="dcterms:W3CDTF">2011-04-01T07:12:23Z</dcterms:created>
  <dcterms:modified xsi:type="dcterms:W3CDTF">2015-12-10T06:14:38Z</dcterms:modified>
</cp:coreProperties>
</file>