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!Абдулла\4. Отчет KASE\3 квартал 2021\"/>
    </mc:Choice>
  </mc:AlternateContent>
  <bookViews>
    <workbookView xWindow="0" yWindow="0" windowWidth="23040" windowHeight="9390"/>
  </bookViews>
  <sheets>
    <sheet name="1" sheetId="1" r:id="rId1"/>
    <sheet name="2" sheetId="2" r:id="rId2"/>
    <sheet name="Лист1" sheetId="5" state="hidden" r:id="rId3"/>
    <sheet name="3" sheetId="4" r:id="rId4"/>
    <sheet name="4" sheetId="3" r:id="rId5"/>
  </sheets>
  <definedNames>
    <definedName name="_Hlk1381328" localSheetId="3">'3'!$B$23</definedName>
    <definedName name="_Hlk63070256" localSheetId="2">Лист1!$D$16</definedName>
    <definedName name="_Hlk63070286" localSheetId="2">Лист1!$D$4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3" l="1"/>
  <c r="B49" i="4"/>
  <c r="B37" i="2"/>
  <c r="E30" i="4" l="1"/>
  <c r="G51" i="5"/>
  <c r="J51" i="5"/>
  <c r="H51" i="5"/>
  <c r="I39" i="5"/>
  <c r="K39" i="5" s="1"/>
  <c r="H39" i="5"/>
  <c r="J39" i="5" s="1"/>
  <c r="E9" i="2"/>
  <c r="K51" i="5" l="1"/>
  <c r="G18" i="5" l="1"/>
  <c r="I26" i="5"/>
  <c r="K26" i="5" s="1"/>
  <c r="H26" i="5"/>
  <c r="J26" i="5" s="1"/>
  <c r="K13" i="5"/>
  <c r="I13" i="5"/>
  <c r="H13" i="5"/>
  <c r="J13" i="5" s="1"/>
  <c r="E49" i="1"/>
  <c r="D44" i="1"/>
  <c r="D8" i="1"/>
  <c r="I28" i="5" l="1"/>
  <c r="H28" i="5"/>
  <c r="E8" i="4"/>
  <c r="D8" i="4"/>
  <c r="B5" i="4"/>
  <c r="B5" i="3" s="1"/>
  <c r="B41" i="2"/>
  <c r="B53" i="4" s="1"/>
  <c r="B31" i="3" s="1"/>
  <c r="D33" i="2"/>
  <c r="D45" i="4" s="1"/>
  <c r="D23" i="3" s="1"/>
  <c r="B32" i="2"/>
  <c r="B44" i="4" s="1"/>
  <c r="B22" i="3" s="1"/>
  <c r="D45" i="1"/>
  <c r="D49" i="1" s="1"/>
  <c r="E35" i="4" l="1"/>
  <c r="E18" i="4" l="1"/>
  <c r="E36" i="4" l="1"/>
  <c r="E40" i="4" s="1"/>
  <c r="E41" i="4" s="1"/>
  <c r="D35" i="4"/>
  <c r="D30" i="4"/>
  <c r="D18" i="4"/>
  <c r="D36" i="4" l="1"/>
  <c r="D40" i="4" s="1"/>
  <c r="D41" i="4" s="1"/>
  <c r="F17" i="3"/>
  <c r="D16" i="3"/>
  <c r="F15" i="3"/>
  <c r="D13" i="3"/>
  <c r="D18" i="3" s="1"/>
  <c r="D19" i="3" s="1"/>
  <c r="F12" i="3"/>
  <c r="E11" i="3"/>
  <c r="E13" i="3" s="1"/>
  <c r="D11" i="3"/>
  <c r="F11" i="3" s="1"/>
  <c r="F13" i="3" l="1"/>
  <c r="F9" i="3"/>
  <c r="F8" i="3"/>
  <c r="E11" i="2"/>
  <c r="E19" i="2" s="1"/>
  <c r="E22" i="2" s="1"/>
  <c r="E25" i="2" s="1"/>
  <c r="E28" i="2" l="1"/>
  <c r="E40" i="1" l="1"/>
  <c r="E34" i="1"/>
  <c r="E27" i="1"/>
  <c r="E19" i="1"/>
  <c r="E28" i="1" s="1"/>
  <c r="E50" i="1" l="1"/>
  <c r="E51" i="1" s="1"/>
  <c r="E52" i="1" s="1"/>
  <c r="D11" i="2"/>
  <c r="D19" i="2" s="1"/>
  <c r="D22" i="2" s="1"/>
  <c r="D25" i="2" s="1"/>
  <c r="D40" i="1"/>
  <c r="D34" i="1"/>
  <c r="D27" i="1"/>
  <c r="D19" i="1"/>
  <c r="E14" i="3" l="1"/>
  <c r="D28" i="2"/>
  <c r="D50" i="1"/>
  <c r="D51" i="1" s="1"/>
  <c r="D28" i="1"/>
  <c r="F14" i="3" l="1"/>
  <c r="E16" i="3"/>
  <c r="D52" i="1"/>
  <c r="E18" i="3" l="1"/>
  <c r="F16" i="3"/>
  <c r="E19" i="3" l="1"/>
  <c r="F18" i="3"/>
  <c r="F19" i="3" s="1"/>
</calcChain>
</file>

<file path=xl/sharedStrings.xml><?xml version="1.0" encoding="utf-8"?>
<sst xmlns="http://schemas.openxmlformats.org/spreadsheetml/2006/main" count="195" uniqueCount="127">
  <si>
    <t>В тыс. тенге</t>
  </si>
  <si>
    <t>Прим.</t>
  </si>
  <si>
    <t>АКТИВЫ</t>
  </si>
  <si>
    <t>Долгосрочные активы</t>
  </si>
  <si>
    <t>Основные средства</t>
  </si>
  <si>
    <t>Нематериальные активы</t>
  </si>
  <si>
    <t>Авансы выданные</t>
  </si>
  <si>
    <t>Расходы будущих периодов</t>
  </si>
  <si>
    <t>Товарно-материальные запасы</t>
  </si>
  <si>
    <t>Денежные средства, ограниченные в использовании</t>
  </si>
  <si>
    <t>Долгосрочные банковские вклады</t>
  </si>
  <si>
    <t>Налог на добавленную стоимость к возмещению</t>
  </si>
  <si>
    <t>Итого долгосрочные активы</t>
  </si>
  <si>
    <t>Текущие активы</t>
  </si>
  <si>
    <t>Прочие текущие активы</t>
  </si>
  <si>
    <t>Прочая дебиторская задолженность</t>
  </si>
  <si>
    <t>Краткосрочные банковские вклады</t>
  </si>
  <si>
    <t>Денежные средства и их эквиваленты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</si>
  <si>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</si>
  <si>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</si>
  <si>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</si>
  <si>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</si>
  <si>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</si>
  <si>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 xml:space="preserve">Накопленный убыток </t>
  </si>
  <si>
    <t>ИТОГО КАПИТАЛ</t>
  </si>
  <si>
    <t>Долгосрочные обязательства</t>
  </si>
  <si>
    <t>Кредиторская и прочая задолженность</t>
  </si>
  <si>
    <t>Резерв на восстановление участка</t>
  </si>
  <si>
    <t>Отложенное налоговое обязательство</t>
  </si>
  <si>
    <t>Итого долгосрочные обязательства</t>
  </si>
  <si>
    <t>Текущие обязательства</t>
  </si>
  <si>
    <t>Корпоративный подоходный налог к уплате</t>
  </si>
  <si>
    <t>Контрактные обязательства</t>
  </si>
  <si>
    <t>Авансы полученные от акционера за акции Компании</t>
  </si>
  <si>
    <t>Прочие налоги к уплате</t>
  </si>
  <si>
    <t>Итого текущие обязательства</t>
  </si>
  <si>
    <t>ИТОГО ОБЯЗАТЕЛЬСТВА</t>
  </si>
  <si>
    <t>ИТОГО КАПИТАЛ И ОБЯЗАТЕЛЬСТВА</t>
  </si>
  <si>
    <t>31 декабря 2020 года</t>
  </si>
  <si>
    <t>АО «ШАЛКИЯЦИНК ЛТД»</t>
  </si>
  <si>
    <t>ОТЧЕТ О ФИНАНСОВОМ ПОЛОЖЕНИИ</t>
  </si>
  <si>
    <t>Суннатов А. Д.</t>
  </si>
  <si>
    <t>Республика Казахстан, п. Шалкия</t>
  </si>
  <si>
    <t>ОТЧЕТ О ПРИБЫЛЯХ И УБЫТКАХ И ПРОЧЕМ СОВОКУПНОМ ДОХОДЕ</t>
  </si>
  <si>
    <t>Общие и административные расходы</t>
  </si>
  <si>
    <t>Прочие операционные доходы</t>
  </si>
  <si>
    <t>Прочие операционные расходы</t>
  </si>
  <si>
    <t>Операционный убыток</t>
  </si>
  <si>
    <t>Финансовые доходы</t>
  </si>
  <si>
    <t>Финансовые расходы</t>
  </si>
  <si>
    <t>Резерв на обесценение налога на добавленную стоимость к возмещению</t>
  </si>
  <si>
    <t>(Обесценение)/восстановление финансовых активов</t>
  </si>
  <si>
    <t>Чистый доход/(убыток) от курсовой разницы</t>
  </si>
  <si>
    <t>Убыток до налогообложения</t>
  </si>
  <si>
    <t>Расходы по корпоративному подоходному налогу</t>
  </si>
  <si>
    <t>Убыток за год</t>
  </si>
  <si>
    <t>Прочий совокупный доход</t>
  </si>
  <si>
    <t>Итого совокупный убыток за год</t>
  </si>
  <si>
    <t>Убыток на акцию</t>
  </si>
  <si>
    <t>Базовый и разводненный убыток за год на акцию, в тенге</t>
  </si>
  <si>
    <t>ОТЧЕТ ОБ ИЗМЕНЕНИЯХ В КАПИТАЛЕ</t>
  </si>
  <si>
    <t>Накопленный убыток</t>
  </si>
  <si>
    <t>Итого капитал</t>
  </si>
  <si>
    <t>Итого совокупный убыток</t>
  </si>
  <si>
    <t>Выпуск акций</t>
  </si>
  <si>
    <t xml:space="preserve">ОТЧЕТ О ДВИЖЕНИИ ДЕНЕЖНЫХ СРЕДСТВ </t>
  </si>
  <si>
    <t xml:space="preserve">ДЕНЕЖНЫЕ ПОТОКИ ОТ ОПЕРАЦИОННОЙ ДЕЯТЕЛЬНОСТИ </t>
  </si>
  <si>
    <t>Денежные поступления от покупателей</t>
  </si>
  <si>
    <t>Прочие денежные поступления</t>
  </si>
  <si>
    <t>Проценты полученные</t>
  </si>
  <si>
    <t>Денежные платежи поставщикам</t>
  </si>
  <si>
    <t>Денежные платежи работникам</t>
  </si>
  <si>
    <t>Прочие налоги и выплаты</t>
  </si>
  <si>
    <t>Денежные средства, использованные в операционной деятельности</t>
  </si>
  <si>
    <t>ДЕНЕЖНЫЕ ПОТОКИ ОТ ИНВЕСТИЦИОННОЙ ДЕЯТЕЛЬНОСТИ:</t>
  </si>
  <si>
    <t xml:space="preserve">Приобретение основных средств, нематериальных активов, долгосрочных ТМЗ </t>
  </si>
  <si>
    <t>Реализация прочих внеоборотных финансовых активов</t>
  </si>
  <si>
    <t>Поступления от продажи основных средств</t>
  </si>
  <si>
    <t>Увеличение денежных средств, ограниченных в использовании</t>
  </si>
  <si>
    <t>Погашение займа, выданного связанной стороне</t>
  </si>
  <si>
    <t>Предоставление займа связанной стороне</t>
  </si>
  <si>
    <t>Размещение банковских вкладов</t>
  </si>
  <si>
    <t>Закрытие банковских вкладов</t>
  </si>
  <si>
    <t>Прочие выплаты по инвестиционной деятельности</t>
  </si>
  <si>
    <t>Денежные средства, использованные в инвестиционной деятельности</t>
  </si>
  <si>
    <t>ДЕНЕЖНЫЕ ПОТОКИ ОТ ФИНАНСОВОЙ ДЕЯТЕЛЬНОСТИ:</t>
  </si>
  <si>
    <t>Размещение собственных акций</t>
  </si>
  <si>
    <t>Денежные средства, полученные от финансовой деятельности</t>
  </si>
  <si>
    <t>Чистое уменьшение денежных средств и их эквивалентов</t>
  </si>
  <si>
    <t>Эффект изменения обменного курса на денежные средства и их эквиваленты</t>
  </si>
  <si>
    <t>Эффект восстановления резерва по денежным средствам и их эквивалентам</t>
  </si>
  <si>
    <t>Денежные средства и их эквиваленты на начало года</t>
  </si>
  <si>
    <t>Денежные средства и их эквиваленты на конец года</t>
  </si>
  <si>
    <t>На 1 января 2020 года</t>
  </si>
  <si>
    <t xml:space="preserve">На 31 декабря 2020 года </t>
  </si>
  <si>
    <t>И.о генерального директора</t>
  </si>
  <si>
    <t>Джакишев М.О</t>
  </si>
  <si>
    <t xml:space="preserve">11 ноября 2021 года </t>
  </si>
  <si>
    <t>ЗА 9 МЕСЯЦЕВ, ЗАКОНЧИВШИХСЯ 30 СЕНТЯБРЯ 2021 ГОДА</t>
  </si>
  <si>
    <t>30 сентября 2021 года</t>
  </si>
  <si>
    <t>30 сентября 2020 года</t>
  </si>
  <si>
    <t xml:space="preserve">Выплаты по подоходному налогу </t>
  </si>
  <si>
    <t xml:space="preserve">Доход от безвозмездно полученных активов </t>
  </si>
  <si>
    <t>На 30 сентября 2021 года</t>
  </si>
  <si>
    <t xml:space="preserve">Прочие выплаты/почтупления </t>
  </si>
  <si>
    <t>ПО СОСТОЯНИЮ НА 30 СЕНТЯБРЯ 2021 ГОДА</t>
  </si>
  <si>
    <t xml:space="preserve">Прочие текущие обязательства </t>
  </si>
  <si>
    <t>9 месяцев 2021 года</t>
  </si>
  <si>
    <t>9 месяцев 2020 года</t>
  </si>
  <si>
    <t>Доходы от услуг по железнодорожной транспортировке</t>
  </si>
  <si>
    <t>Доходы от неустойки</t>
  </si>
  <si>
    <t>Доходы от оприходования товарно-материальных запасов при демонтаже ОС</t>
  </si>
  <si>
    <t>Доход от реализации товарно-материальных запасов</t>
  </si>
  <si>
    <t>Восстановление/(обесценение) финансовых активов</t>
  </si>
  <si>
    <t>Доходы от реализации основных средств</t>
  </si>
  <si>
    <t>–</t>
  </si>
  <si>
    <t>Доходы при обмене валюты</t>
  </si>
  <si>
    <t>Прочие</t>
  </si>
  <si>
    <t>Материалы</t>
  </si>
  <si>
    <t xml:space="preserve">Заработная плата и связанные налоги </t>
  </si>
  <si>
    <t>Чистый убыток от курсовой разницы</t>
  </si>
  <si>
    <t>Резерв по неиспользованным отпускам</t>
  </si>
  <si>
    <t>Расходы при обмене валюты</t>
  </si>
  <si>
    <t xml:space="preserve">Расходы не идущие на вычеты </t>
  </si>
  <si>
    <t>Расходы по созданию резерва по ожидаемым кредитным убыткам</t>
  </si>
  <si>
    <t>Налоги кроме корпоративного подоходного налога</t>
  </si>
  <si>
    <t>Главный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</si>
</sst>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(* #,##0_);_(* \(#,##0\);_(* &quot;-&quot;??_);_(@_)"/>
    <numFmt numFmtId="165" formatCode="_-* #,##0\ _₽_-;\-* #,##0\ _₽_-;_-* &quot;-&quot;??\ _₽_-;_-@_-"/>
    <numFmt numFmtId="169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169" fontId="1" fillId="0" borderId="0" applyFont="0" applyFill="0" applyBorder="0" applyAlignment="0" applyProtection="0"/>
    <xf numFmtId="169" fontId="9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4" xfId="0" applyFont="1" applyBorder="1"/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2" fillId="0" borderId="0" xfId="0" applyNumberFormat="1" applyFont="1"/>
    <xf numFmtId="14" fontId="5" fillId="0" borderId="1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 wrapText="1"/>
    </xf>
    <xf numFmtId="164" fontId="5" fillId="0" borderId="7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0" xfId="0" applyFont="1" applyAlignment="1"/>
    <xf numFmtId="164" fontId="2" fillId="0" borderId="0" xfId="0" applyNumberFormat="1" applyFont="1" applyAlignment="1">
      <alignment horizontal="right" vertical="center" wrapText="1"/>
    </xf>
    <xf numFmtId="164" fontId="2" fillId="0" borderId="0" xfId="1" applyNumberFormat="1" applyFont="1"/>
    <xf numFmtId="164" fontId="2" fillId="0" borderId="0" xfId="0" applyNumberFormat="1" applyFont="1" applyFill="1" applyAlignment="1">
      <alignment horizontal="right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4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4" fontId="2" fillId="0" borderId="0" xfId="0" applyNumberFormat="1" applyFont="1"/>
    <xf numFmtId="0" fontId="4" fillId="0" borderId="0" xfId="0" applyFont="1" applyFill="1" applyAlignment="1">
      <alignment horizontal="center" vertical="center"/>
    </xf>
    <xf numFmtId="164" fontId="10" fillId="0" borderId="0" xfId="0" applyNumberFormat="1" applyFont="1" applyFill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4" fontId="2" fillId="0" borderId="0" xfId="1" applyNumberFormat="1" applyFont="1" applyFill="1"/>
    <xf numFmtId="164" fontId="2" fillId="0" borderId="4" xfId="1" applyNumberFormat="1" applyFont="1" applyFill="1" applyBorder="1"/>
    <xf numFmtId="0" fontId="2" fillId="0" borderId="3" xfId="0" applyFont="1" applyFill="1" applyBorder="1"/>
    <xf numFmtId="164" fontId="3" fillId="0" borderId="3" xfId="1" applyNumberFormat="1" applyFont="1" applyFill="1" applyBorder="1"/>
    <xf numFmtId="0" fontId="2" fillId="0" borderId="0" xfId="0" applyFont="1" applyFill="1"/>
    <xf numFmtId="0" fontId="2" fillId="0" borderId="4" xfId="0" applyFont="1" applyFill="1" applyBorder="1"/>
    <xf numFmtId="164" fontId="10" fillId="0" borderId="0" xfId="1" applyNumberFormat="1" applyFont="1" applyFill="1"/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wrapText="1"/>
    </xf>
    <xf numFmtId="14" fontId="3" fillId="0" borderId="1" xfId="0" applyNumberFormat="1" applyFont="1" applyBorder="1" applyAlignment="1">
      <alignment horizontal="right" vertical="center" wrapText="1"/>
    </xf>
    <xf numFmtId="165" fontId="2" fillId="0" borderId="0" xfId="1" applyNumberFormat="1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5" fontId="2" fillId="0" borderId="0" xfId="1" applyNumberFormat="1" applyFont="1" applyBorder="1"/>
    <xf numFmtId="0" fontId="2" fillId="0" borderId="0" xfId="0" applyFont="1" applyBorder="1"/>
    <xf numFmtId="164" fontId="2" fillId="0" borderId="0" xfId="0" applyNumberFormat="1" applyFont="1" applyFill="1" applyAlignment="1">
      <alignment horizontal="right" vertical="center" wrapText="1"/>
    </xf>
    <xf numFmtId="14" fontId="3" fillId="0" borderId="3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1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horizontal="right" vertical="center"/>
    </xf>
    <xf numFmtId="165" fontId="0" fillId="0" borderId="0" xfId="1" applyNumberFormat="1" applyFont="1"/>
    <xf numFmtId="165" fontId="12" fillId="0" borderId="0" xfId="1" applyNumberFormat="1" applyFont="1" applyAlignment="1">
      <alignment horizontal="right" vertical="center"/>
    </xf>
    <xf numFmtId="165" fontId="11" fillId="0" borderId="0" xfId="1" applyNumberFormat="1" applyFont="1" applyAlignment="1">
      <alignment horizontal="right" vertical="center"/>
    </xf>
    <xf numFmtId="165" fontId="13" fillId="0" borderId="0" xfId="1" applyNumberFormat="1" applyFont="1" applyAlignment="1">
      <alignment horizontal="right" vertical="center"/>
    </xf>
    <xf numFmtId="165" fontId="12" fillId="0" borderId="7" xfId="1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65" fontId="13" fillId="0" borderId="7" xfId="1" applyNumberFormat="1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</cellXfs>
  <cellStyles count="6">
    <cellStyle name="Comma 3" xfId="2"/>
    <cellStyle name="Comma 3 2" xfId="5"/>
    <cellStyle name="Normal 3" xfId="3"/>
    <cellStyle name="Обычный" xfId="0" builtinId="0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2:H70"/>
  <sheetViews>
    <sheetView tabSelected="1" zoomScale="70" zoomScaleNormal="70" workbookViewId="0">
      <selection activeCell="K12" sqref="K12"/>
    </sheetView>
  </sheetViews>
  <sheetFormatPr defaultColWidth="8.85546875" defaultRowHeight="12.75" x14ac:dyDescent="0.2"/>
  <cols>
    <col min="1" max="1" width="8.85546875" style="1"/>
    <col min="2" max="2" width="55.7109375" style="1" customWidth="1"/>
    <col min="3" max="3" width="11.85546875" style="1" customWidth="1"/>
    <col min="4" max="5" width="20.7109375" style="1" customWidth="1"/>
    <col min="6" max="6" width="8.85546875" style="1"/>
    <col min="7" max="7" width="14.42578125" style="1" customWidth="1"/>
    <col min="8" max="8" width="13.42578125" style="1" customWidth="1"/>
    <col min="9" max="16384" width="8.85546875" style="1"/>
  </cols>
  <sheetData>
    <row r="2" spans="2:5" x14ac:dyDescent="0.2">
      <c r="B2" s="12" t="s">
        <v>39</v>
      </c>
    </row>
    <row r="3" spans="2:5" x14ac:dyDescent="0.2">
      <c r="B3" s="12"/>
    </row>
    <row r="4" spans="2:5" x14ac:dyDescent="0.2">
      <c r="B4" s="12" t="s">
        <v>40</v>
      </c>
    </row>
    <row r="5" spans="2:5" x14ac:dyDescent="0.2">
      <c r="B5" s="12" t="s">
        <v>105</v>
      </c>
    </row>
    <row r="6" spans="2:5" x14ac:dyDescent="0.2">
      <c r="B6" s="12"/>
    </row>
    <row r="7" spans="2:5" ht="13.5" thickBot="1" x14ac:dyDescent="0.25">
      <c r="B7" s="15"/>
      <c r="C7" s="6"/>
      <c r="D7" s="6"/>
      <c r="E7" s="6"/>
    </row>
    <row r="8" spans="2:5" ht="27.6" customHeight="1" thickBot="1" x14ac:dyDescent="0.25">
      <c r="B8" s="32" t="s">
        <v>0</v>
      </c>
      <c r="C8" s="30" t="s">
        <v>1</v>
      </c>
      <c r="D8" s="107" t="str">
        <f>'2'!D7</f>
        <v>30 сентября 2021 года</v>
      </c>
      <c r="E8" s="23" t="s">
        <v>38</v>
      </c>
    </row>
    <row r="9" spans="2:5" x14ac:dyDescent="0.2">
      <c r="B9" s="12" t="s">
        <v>2</v>
      </c>
      <c r="C9" s="2"/>
      <c r="D9" s="2"/>
      <c r="E9" s="2"/>
    </row>
    <row r="10" spans="2:5" x14ac:dyDescent="0.2">
      <c r="B10" s="12" t="s">
        <v>3</v>
      </c>
    </row>
    <row r="11" spans="2:5" x14ac:dyDescent="0.2">
      <c r="B11" s="13" t="s">
        <v>4</v>
      </c>
      <c r="C11" s="4"/>
      <c r="D11" s="72">
        <v>47228049</v>
      </c>
      <c r="E11" s="72">
        <v>44040244</v>
      </c>
    </row>
    <row r="12" spans="2:5" x14ac:dyDescent="0.2">
      <c r="B12" s="13" t="s">
        <v>5</v>
      </c>
      <c r="C12" s="78"/>
      <c r="D12" s="89">
        <v>93798</v>
      </c>
      <c r="E12" s="89">
        <v>108333</v>
      </c>
    </row>
    <row r="13" spans="2:5" x14ac:dyDescent="0.2">
      <c r="B13" s="13" t="s">
        <v>6</v>
      </c>
      <c r="C13" s="78"/>
      <c r="D13" s="89">
        <v>0</v>
      </c>
      <c r="E13" s="89">
        <v>0</v>
      </c>
    </row>
    <row r="14" spans="2:5" x14ac:dyDescent="0.2">
      <c r="B14" s="13" t="s">
        <v>7</v>
      </c>
      <c r="C14" s="78">
        <v>10</v>
      </c>
      <c r="D14" s="89">
        <v>4397823</v>
      </c>
      <c r="E14" s="89">
        <v>3755185</v>
      </c>
    </row>
    <row r="15" spans="2:5" x14ac:dyDescent="0.2">
      <c r="B15" s="13" t="s">
        <v>8</v>
      </c>
      <c r="C15" s="78">
        <v>9</v>
      </c>
      <c r="D15" s="89">
        <v>3659074</v>
      </c>
      <c r="E15" s="89">
        <v>3894198</v>
      </c>
    </row>
    <row r="16" spans="2:5" x14ac:dyDescent="0.2">
      <c r="B16" s="13" t="s">
        <v>9</v>
      </c>
      <c r="C16" s="78">
        <v>8</v>
      </c>
      <c r="D16" s="89">
        <v>288615</v>
      </c>
      <c r="E16" s="89">
        <v>273952</v>
      </c>
    </row>
    <row r="17" spans="2:7" x14ac:dyDescent="0.2">
      <c r="B17" s="13" t="s">
        <v>10</v>
      </c>
      <c r="C17" s="78">
        <v>8</v>
      </c>
      <c r="D17" s="89">
        <v>41817</v>
      </c>
      <c r="E17" s="89">
        <v>40670</v>
      </c>
    </row>
    <row r="18" spans="2:7" ht="13.5" thickBot="1" x14ac:dyDescent="0.25">
      <c r="B18" s="13" t="s">
        <v>11</v>
      </c>
      <c r="C18" s="78"/>
      <c r="D18" s="90">
        <v>3107289</v>
      </c>
      <c r="E18" s="90">
        <v>3360852</v>
      </c>
    </row>
    <row r="19" spans="2:7" ht="13.5" thickBot="1" x14ac:dyDescent="0.25">
      <c r="B19" s="14" t="s">
        <v>12</v>
      </c>
      <c r="C19" s="91"/>
      <c r="D19" s="92">
        <f>SUM(D11:D18)</f>
        <v>58816465</v>
      </c>
      <c r="E19" s="92">
        <f>SUM(E11:E18)</f>
        <v>55473434</v>
      </c>
      <c r="G19" s="45"/>
    </row>
    <row r="20" spans="2:7" x14ac:dyDescent="0.2">
      <c r="B20" s="5"/>
      <c r="C20" s="93"/>
      <c r="D20" s="89"/>
      <c r="E20" s="89"/>
    </row>
    <row r="21" spans="2:7" x14ac:dyDescent="0.2">
      <c r="B21" s="12" t="s">
        <v>13</v>
      </c>
      <c r="C21" s="93"/>
      <c r="D21" s="89"/>
      <c r="E21" s="89"/>
    </row>
    <row r="22" spans="2:7" x14ac:dyDescent="0.2">
      <c r="B22" s="13" t="s">
        <v>6</v>
      </c>
      <c r="C22" s="78">
        <v>7</v>
      </c>
      <c r="D22" s="89">
        <v>808839</v>
      </c>
      <c r="E22" s="89">
        <v>972212</v>
      </c>
    </row>
    <row r="23" spans="2:7" x14ac:dyDescent="0.2">
      <c r="B23" s="13" t="s">
        <v>14</v>
      </c>
      <c r="C23" s="78"/>
      <c r="D23" s="89">
        <v>120798</v>
      </c>
      <c r="E23" s="89">
        <v>78645</v>
      </c>
    </row>
    <row r="24" spans="2:7" x14ac:dyDescent="0.2">
      <c r="B24" s="13" t="s">
        <v>15</v>
      </c>
      <c r="C24" s="78"/>
      <c r="D24" s="89">
        <v>9908</v>
      </c>
      <c r="E24" s="89">
        <v>9211</v>
      </c>
    </row>
    <row r="25" spans="2:7" x14ac:dyDescent="0.2">
      <c r="B25" s="13" t="s">
        <v>16</v>
      </c>
      <c r="C25" s="78"/>
      <c r="D25" s="89">
        <v>0</v>
      </c>
      <c r="E25" s="89">
        <v>0</v>
      </c>
    </row>
    <row r="26" spans="2:7" ht="13.5" thickBot="1" x14ac:dyDescent="0.25">
      <c r="B26" s="13" t="s">
        <v>17</v>
      </c>
      <c r="C26" s="78">
        <v>6</v>
      </c>
      <c r="D26" s="90">
        <v>198040</v>
      </c>
      <c r="E26" s="90">
        <v>36179</v>
      </c>
    </row>
    <row r="27" spans="2:7" ht="13.5" thickBot="1" x14ac:dyDescent="0.25">
      <c r="B27" s="14" t="s">
        <v>18</v>
      </c>
      <c r="C27" s="91"/>
      <c r="D27" s="92">
        <f>SUM(D22:D26)</f>
        <v>1137585</v>
      </c>
      <c r="E27" s="92">
        <f>SUM(E22:E26)</f>
        <v>1096247</v>
      </c>
      <c r="G27" s="45"/>
    </row>
    <row r="28" spans="2:7" ht="13.5" thickBot="1" x14ac:dyDescent="0.25">
      <c r="B28" s="15" t="s">
        <v>19</v>
      </c>
      <c r="C28" s="94"/>
      <c r="D28" s="92">
        <f>D19+D27</f>
        <v>59954050</v>
      </c>
      <c r="E28" s="92">
        <f>E19+E27</f>
        <v>56569681</v>
      </c>
    </row>
    <row r="29" spans="2:7" x14ac:dyDescent="0.2">
      <c r="B29" s="5"/>
      <c r="C29" s="93"/>
      <c r="D29" s="89"/>
      <c r="E29" s="89"/>
    </row>
    <row r="30" spans="2:7" x14ac:dyDescent="0.2">
      <c r="B30" s="12" t="s">
        <v>20</v>
      </c>
      <c r="C30" s="78"/>
      <c r="D30" s="89"/>
      <c r="E30" s="89"/>
    </row>
    <row r="31" spans="2:7" x14ac:dyDescent="0.2">
      <c r="B31" s="12" t="s">
        <v>21</v>
      </c>
      <c r="C31" s="86"/>
      <c r="D31" s="89"/>
      <c r="E31" s="89"/>
    </row>
    <row r="32" spans="2:7" x14ac:dyDescent="0.2">
      <c r="B32" s="13" t="s">
        <v>22</v>
      </c>
      <c r="C32" s="78">
        <v>12</v>
      </c>
      <c r="D32" s="89">
        <v>60469650</v>
      </c>
      <c r="E32" s="89">
        <v>56427603</v>
      </c>
    </row>
    <row r="33" spans="2:8" ht="13.5" thickBot="1" x14ac:dyDescent="0.25">
      <c r="B33" s="16" t="s">
        <v>23</v>
      </c>
      <c r="C33" s="84"/>
      <c r="D33" s="90">
        <v>-2677975.80088</v>
      </c>
      <c r="E33" s="90">
        <v>-2070880</v>
      </c>
    </row>
    <row r="34" spans="2:8" ht="13.5" thickBot="1" x14ac:dyDescent="0.25">
      <c r="B34" s="15" t="s">
        <v>24</v>
      </c>
      <c r="C34" s="85"/>
      <c r="D34" s="92">
        <f>SUM(D32:D33)</f>
        <v>57791674.19912</v>
      </c>
      <c r="E34" s="92">
        <f>SUM(E32:E33)</f>
        <v>54356723</v>
      </c>
      <c r="G34" s="45"/>
    </row>
    <row r="35" spans="2:8" x14ac:dyDescent="0.2">
      <c r="B35" s="3"/>
      <c r="C35" s="78"/>
      <c r="D35" s="89"/>
      <c r="E35" s="89"/>
    </row>
    <row r="36" spans="2:8" x14ac:dyDescent="0.2">
      <c r="B36" s="12" t="s">
        <v>25</v>
      </c>
      <c r="C36" s="86"/>
      <c r="D36" s="89"/>
      <c r="E36" s="89"/>
    </row>
    <row r="37" spans="2:8" x14ac:dyDescent="0.2">
      <c r="B37" s="13" t="s">
        <v>26</v>
      </c>
      <c r="C37" s="78">
        <v>14</v>
      </c>
      <c r="D37" s="89">
        <v>391966</v>
      </c>
      <c r="E37" s="95">
        <v>427063</v>
      </c>
    </row>
    <row r="38" spans="2:8" x14ac:dyDescent="0.2">
      <c r="B38" s="13" t="s">
        <v>27</v>
      </c>
      <c r="C38" s="78">
        <v>13</v>
      </c>
      <c r="D38" s="89">
        <v>265355</v>
      </c>
      <c r="E38" s="89">
        <v>256345</v>
      </c>
    </row>
    <row r="39" spans="2:8" ht="13.5" thickBot="1" x14ac:dyDescent="0.25">
      <c r="B39" s="16" t="s">
        <v>28</v>
      </c>
      <c r="C39" s="84"/>
      <c r="D39" s="90">
        <v>769168</v>
      </c>
      <c r="E39" s="90">
        <v>769168</v>
      </c>
    </row>
    <row r="40" spans="2:8" ht="13.5" thickBot="1" x14ac:dyDescent="0.25">
      <c r="B40" s="15" t="s">
        <v>29</v>
      </c>
      <c r="C40" s="85"/>
      <c r="D40" s="92">
        <f>SUM(D37:D39)</f>
        <v>1426489</v>
      </c>
      <c r="E40" s="92">
        <f>SUM(E37:E39)</f>
        <v>1452576</v>
      </c>
      <c r="G40" s="45"/>
      <c r="H40" s="45"/>
    </row>
    <row r="41" spans="2:8" x14ac:dyDescent="0.2">
      <c r="B41" s="12"/>
      <c r="C41" s="96"/>
      <c r="D41" s="97"/>
      <c r="E41" s="97"/>
    </row>
    <row r="42" spans="2:8" x14ac:dyDescent="0.2">
      <c r="B42" s="12" t="s">
        <v>30</v>
      </c>
      <c r="C42" s="98"/>
      <c r="D42" s="97"/>
      <c r="E42" s="97"/>
      <c r="G42" s="45"/>
      <c r="H42" s="45"/>
    </row>
    <row r="43" spans="2:8" x14ac:dyDescent="0.2">
      <c r="B43" s="13" t="s">
        <v>31</v>
      </c>
      <c r="C43" s="78"/>
      <c r="D43" s="89">
        <v>928</v>
      </c>
      <c r="E43" s="89">
        <v>928</v>
      </c>
    </row>
    <row r="44" spans="2:8" x14ac:dyDescent="0.2">
      <c r="B44" s="13" t="s">
        <v>26</v>
      </c>
      <c r="C44" s="78">
        <v>14</v>
      </c>
      <c r="D44" s="89">
        <f>571493</f>
        <v>571493</v>
      </c>
      <c r="E44" s="95">
        <v>610593</v>
      </c>
    </row>
    <row r="45" spans="2:8" x14ac:dyDescent="0.2">
      <c r="B45" s="13" t="s">
        <v>32</v>
      </c>
      <c r="C45" s="86"/>
      <c r="D45" s="89">
        <f>104818-D46</f>
        <v>1255</v>
      </c>
      <c r="E45" s="89">
        <v>117</v>
      </c>
    </row>
    <row r="46" spans="2:8" x14ac:dyDescent="0.2">
      <c r="B46" s="13" t="s">
        <v>33</v>
      </c>
      <c r="C46" s="78">
        <v>12</v>
      </c>
      <c r="D46" s="89">
        <v>103563</v>
      </c>
      <c r="E46" s="89">
        <v>50001</v>
      </c>
    </row>
    <row r="47" spans="2:8" x14ac:dyDescent="0.2">
      <c r="B47" s="13" t="s">
        <v>34</v>
      </c>
      <c r="C47" s="78"/>
      <c r="D47" s="89">
        <v>35477</v>
      </c>
      <c r="E47" s="89">
        <v>98743</v>
      </c>
    </row>
    <row r="48" spans="2:8" ht="13.5" thickBot="1" x14ac:dyDescent="0.25">
      <c r="B48" s="13" t="s">
        <v>106</v>
      </c>
      <c r="C48" s="78"/>
      <c r="D48" s="89">
        <v>23171</v>
      </c>
      <c r="E48" s="89">
        <v>0</v>
      </c>
    </row>
    <row r="49" spans="2:7" ht="13.5" thickBot="1" x14ac:dyDescent="0.25">
      <c r="B49" s="14" t="s">
        <v>35</v>
      </c>
      <c r="C49" s="10"/>
      <c r="D49" s="36">
        <f>SUM(D43:D48)</f>
        <v>735887</v>
      </c>
      <c r="E49" s="36">
        <f>SUM(E43:E48)</f>
        <v>760382</v>
      </c>
      <c r="G49" s="45"/>
    </row>
    <row r="50" spans="2:7" ht="13.5" thickBot="1" x14ac:dyDescent="0.25">
      <c r="B50" s="15" t="s">
        <v>36</v>
      </c>
      <c r="C50" s="9"/>
      <c r="D50" s="37">
        <f>D40+D49</f>
        <v>2162376</v>
      </c>
      <c r="E50" s="37">
        <f>E40+E49</f>
        <v>2212958</v>
      </c>
    </row>
    <row r="51" spans="2:7" ht="13.5" thickBot="1" x14ac:dyDescent="0.25">
      <c r="B51" s="17" t="s">
        <v>37</v>
      </c>
      <c r="C51" s="11"/>
      <c r="D51" s="38">
        <f>D50+D34</f>
        <v>59954050.19912</v>
      </c>
      <c r="E51" s="38">
        <f>E50+E34</f>
        <v>56569681</v>
      </c>
    </row>
    <row r="52" spans="2:7" ht="13.5" thickTop="1" x14ac:dyDescent="0.2">
      <c r="D52" s="45">
        <f>D51-D28</f>
        <v>0.19912000000476837</v>
      </c>
      <c r="E52" s="45">
        <f>E51-E28</f>
        <v>0</v>
      </c>
    </row>
    <row r="55" spans="2:7" ht="14.45" customHeight="1" x14ac:dyDescent="0.2">
      <c r="B55" s="1" t="s">
        <v>95</v>
      </c>
      <c r="D55" s="129"/>
      <c r="E55" s="129"/>
    </row>
    <row r="56" spans="2:7" x14ac:dyDescent="0.2">
      <c r="D56" s="130" t="s">
        <v>96</v>
      </c>
      <c r="E56" s="130"/>
    </row>
    <row r="57" spans="2:7" x14ac:dyDescent="0.2">
      <c r="D57" s="18"/>
      <c r="E57" s="18"/>
    </row>
    <row r="60" spans="2:7" x14ac:dyDescent="0.2">
      <c r="B60" s="1" t="s">
        <v>126</v>
      </c>
      <c r="D60" s="129"/>
      <c r="E60" s="129"/>
    </row>
    <row r="61" spans="2:7" ht="14.45" customHeight="1" x14ac:dyDescent="0.2">
      <c r="D61" s="130" t="s">
        <v>41</v>
      </c>
      <c r="E61" s="130"/>
    </row>
    <row r="64" spans="2:7" x14ac:dyDescent="0.2">
      <c r="B64" s="2" t="s">
        <v>97</v>
      </c>
    </row>
    <row r="65" spans="2:4" x14ac:dyDescent="0.2">
      <c r="B65" s="1" t="s">
        <v>42</v>
      </c>
    </row>
    <row r="67" spans="2:4" x14ac:dyDescent="0.2">
      <c r="D67" s="45"/>
    </row>
    <row r="69" spans="2:4" x14ac:dyDescent="0.2">
      <c r="D69" s="45"/>
    </row>
    <row r="70" spans="2:4" x14ac:dyDescent="0.2">
      <c r="D70" s="77"/>
    </row>
  </sheetData>
  <mergeCells count="4">
    <mergeCell ref="D60:E60"/>
    <mergeCell ref="D61:E61"/>
    <mergeCell ref="D55:E55"/>
    <mergeCell ref="D56:E5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2:E42"/>
  <sheetViews>
    <sheetView zoomScale="70" zoomScaleNormal="70" workbookViewId="0">
      <selection activeCell="I10" sqref="I10"/>
    </sheetView>
  </sheetViews>
  <sheetFormatPr defaultColWidth="8.85546875" defaultRowHeight="12.75" x14ac:dyDescent="0.2"/>
  <cols>
    <col min="1" max="1" width="8.85546875" style="1"/>
    <col min="2" max="2" width="55.7109375" style="1" customWidth="1"/>
    <col min="3" max="3" width="15.7109375" style="1" customWidth="1"/>
    <col min="4" max="5" width="20.7109375" style="1" customWidth="1"/>
    <col min="6" max="16384" width="8.85546875" style="1"/>
  </cols>
  <sheetData>
    <row r="2" spans="2:5" x14ac:dyDescent="0.2">
      <c r="B2" s="12" t="s">
        <v>39</v>
      </c>
    </row>
    <row r="3" spans="2:5" x14ac:dyDescent="0.2">
      <c r="B3" s="12"/>
    </row>
    <row r="4" spans="2:5" x14ac:dyDescent="0.2">
      <c r="B4" s="12" t="s">
        <v>43</v>
      </c>
    </row>
    <row r="5" spans="2:5" x14ac:dyDescent="0.2">
      <c r="B5" s="12" t="s">
        <v>98</v>
      </c>
    </row>
    <row r="6" spans="2:5" ht="13.5" thickBot="1" x14ac:dyDescent="0.25">
      <c r="B6" s="12"/>
    </row>
    <row r="7" spans="2:5" ht="27" thickTop="1" thickBot="1" x14ac:dyDescent="0.25">
      <c r="B7" s="33" t="s">
        <v>0</v>
      </c>
      <c r="C7" s="19" t="s">
        <v>1</v>
      </c>
      <c r="D7" s="46" t="s">
        <v>99</v>
      </c>
      <c r="E7" s="46" t="s">
        <v>100</v>
      </c>
    </row>
    <row r="8" spans="2:5" ht="13.5" thickTop="1" x14ac:dyDescent="0.2">
      <c r="B8" s="13" t="s">
        <v>44</v>
      </c>
      <c r="C8" s="78">
        <v>15</v>
      </c>
      <c r="D8" s="73">
        <v>-344415</v>
      </c>
      <c r="E8" s="73">
        <v>-319454</v>
      </c>
    </row>
    <row r="9" spans="2:5" x14ac:dyDescent="0.2">
      <c r="B9" s="13" t="s">
        <v>45</v>
      </c>
      <c r="C9" s="78">
        <v>16</v>
      </c>
      <c r="D9" s="79">
        <v>228572</v>
      </c>
      <c r="E9" s="79">
        <f>47231-1011</f>
        <v>46220</v>
      </c>
    </row>
    <row r="10" spans="2:5" ht="13.5" thickBot="1" x14ac:dyDescent="0.25">
      <c r="B10" s="13" t="s">
        <v>46</v>
      </c>
      <c r="C10" s="78">
        <v>17</v>
      </c>
      <c r="D10" s="73">
        <v>-117024.36</v>
      </c>
      <c r="E10" s="73">
        <v>-81917</v>
      </c>
    </row>
    <row r="11" spans="2:5" ht="13.5" thickBot="1" x14ac:dyDescent="0.25">
      <c r="B11" s="14" t="s">
        <v>47</v>
      </c>
      <c r="C11" s="80"/>
      <c r="D11" s="74">
        <f>SUM(D8:D10)</f>
        <v>-232867.36</v>
      </c>
      <c r="E11" s="74">
        <f>SUM(E8:E10)</f>
        <v>-355151</v>
      </c>
    </row>
    <row r="12" spans="2:5" x14ac:dyDescent="0.2">
      <c r="B12" s="5"/>
      <c r="C12" s="78"/>
      <c r="D12" s="73"/>
      <c r="E12" s="73"/>
    </row>
    <row r="13" spans="2:5" x14ac:dyDescent="0.2">
      <c r="B13" s="13" t="s">
        <v>48</v>
      </c>
      <c r="C13" s="78"/>
      <c r="D13" s="73">
        <v>21918</v>
      </c>
      <c r="E13" s="73">
        <v>23372</v>
      </c>
    </row>
    <row r="14" spans="2:5" x14ac:dyDescent="0.2">
      <c r="B14" s="13" t="s">
        <v>49</v>
      </c>
      <c r="C14" s="78"/>
      <c r="D14" s="73">
        <v>-13234</v>
      </c>
      <c r="E14" s="73">
        <v>-23161</v>
      </c>
    </row>
    <row r="15" spans="2:5" x14ac:dyDescent="0.2">
      <c r="B15" s="13" t="s">
        <v>50</v>
      </c>
      <c r="C15" s="81"/>
      <c r="D15" s="79">
        <v>-421539.65</v>
      </c>
      <c r="E15" s="79">
        <v>0</v>
      </c>
    </row>
    <row r="16" spans="2:5" x14ac:dyDescent="0.2">
      <c r="B16" s="13" t="s">
        <v>102</v>
      </c>
      <c r="C16" s="81"/>
      <c r="D16" s="79">
        <v>41116.71</v>
      </c>
      <c r="E16" s="79">
        <v>0</v>
      </c>
    </row>
    <row r="17" spans="2:5" x14ac:dyDescent="0.2">
      <c r="B17" s="13" t="s">
        <v>51</v>
      </c>
      <c r="C17" s="81"/>
      <c r="D17" s="79">
        <v>-396</v>
      </c>
      <c r="E17" s="79"/>
    </row>
    <row r="18" spans="2:5" ht="13.5" thickBot="1" x14ac:dyDescent="0.25">
      <c r="B18" s="16" t="s">
        <v>52</v>
      </c>
      <c r="C18" s="82"/>
      <c r="D18" s="83">
        <v>-2094</v>
      </c>
      <c r="E18" s="83">
        <v>1011</v>
      </c>
    </row>
    <row r="19" spans="2:5" ht="13.5" thickBot="1" x14ac:dyDescent="0.25">
      <c r="B19" s="15" t="s">
        <v>53</v>
      </c>
      <c r="C19" s="84"/>
      <c r="D19" s="75">
        <f>SUM(D11:D18)</f>
        <v>-607096.30000000005</v>
      </c>
      <c r="E19" s="75">
        <f>SUM(E11:E18)</f>
        <v>-353929</v>
      </c>
    </row>
    <row r="20" spans="2:5" ht="13.5" thickBot="1" x14ac:dyDescent="0.25">
      <c r="B20" s="12"/>
      <c r="C20" s="78"/>
      <c r="D20" s="73"/>
      <c r="E20" s="73"/>
    </row>
    <row r="21" spans="2:5" ht="13.5" thickBot="1" x14ac:dyDescent="0.25">
      <c r="B21" s="34" t="s">
        <v>54</v>
      </c>
      <c r="C21" s="80"/>
      <c r="D21" s="74">
        <v>0</v>
      </c>
      <c r="E21" s="74">
        <v>0</v>
      </c>
    </row>
    <row r="22" spans="2:5" ht="13.5" thickBot="1" x14ac:dyDescent="0.25">
      <c r="B22" s="15" t="s">
        <v>55</v>
      </c>
      <c r="C22" s="85"/>
      <c r="D22" s="75">
        <f>SUM(D19:D21)</f>
        <v>-607096.30000000005</v>
      </c>
      <c r="E22" s="75">
        <f>SUM(E19:E21)</f>
        <v>-353929</v>
      </c>
    </row>
    <row r="23" spans="2:5" x14ac:dyDescent="0.2">
      <c r="B23" s="13"/>
      <c r="C23" s="78"/>
      <c r="D23" s="73"/>
      <c r="E23" s="73"/>
    </row>
    <row r="24" spans="2:5" ht="13.5" thickBot="1" x14ac:dyDescent="0.25">
      <c r="B24" s="16" t="s">
        <v>56</v>
      </c>
      <c r="C24" s="84"/>
      <c r="D24" s="75">
        <v>0</v>
      </c>
      <c r="E24" s="75">
        <v>0</v>
      </c>
    </row>
    <row r="25" spans="2:5" ht="13.5" thickBot="1" x14ac:dyDescent="0.25">
      <c r="B25" s="15" t="s">
        <v>57</v>
      </c>
      <c r="C25" s="84"/>
      <c r="D25" s="75">
        <f>D22</f>
        <v>-607096.30000000005</v>
      </c>
      <c r="E25" s="75">
        <f>E22</f>
        <v>-353929</v>
      </c>
    </row>
    <row r="26" spans="2:5" x14ac:dyDescent="0.2">
      <c r="B26" s="12"/>
      <c r="C26" s="86"/>
      <c r="D26" s="73"/>
      <c r="E26" s="73"/>
    </row>
    <row r="27" spans="2:5" x14ac:dyDescent="0.2">
      <c r="B27" s="12" t="s">
        <v>58</v>
      </c>
      <c r="C27" s="86"/>
      <c r="D27" s="73"/>
      <c r="E27" s="73"/>
    </row>
    <row r="28" spans="2:5" ht="13.5" thickBot="1" x14ac:dyDescent="0.25">
      <c r="B28" s="35" t="s">
        <v>59</v>
      </c>
      <c r="C28" s="87">
        <v>12</v>
      </c>
      <c r="D28" s="76">
        <f>D25/798264817 *1000</f>
        <v>-0.7605199265596595</v>
      </c>
      <c r="E28" s="76">
        <f>E25/783914130*1000</f>
        <v>-0.45148950179020247</v>
      </c>
    </row>
    <row r="29" spans="2:5" ht="13.15" customHeight="1" thickTop="1" x14ac:dyDescent="0.2"/>
    <row r="30" spans="2:5" ht="13.15" customHeight="1" x14ac:dyDescent="0.2">
      <c r="E30" s="45"/>
    </row>
    <row r="32" spans="2:5" ht="14.45" customHeight="1" x14ac:dyDescent="0.2">
      <c r="B32" s="1" t="str">
        <f>'1'!B55</f>
        <v>И.о генерального директора</v>
      </c>
      <c r="D32" s="129"/>
      <c r="E32" s="129"/>
    </row>
    <row r="33" spans="2:5" x14ac:dyDescent="0.2">
      <c r="D33" s="130" t="str">
        <f>'1'!D56:E56</f>
        <v>Джакишев М.О</v>
      </c>
      <c r="E33" s="130"/>
    </row>
    <row r="34" spans="2:5" x14ac:dyDescent="0.2">
      <c r="D34" s="18"/>
      <c r="E34" s="18"/>
    </row>
    <row r="37" spans="2:5" x14ac:dyDescent="0.2">
      <c r="B37" s="1" t="str">
        <f>'1'!B60</f>
        <v>Главный бухгалтер</v>
      </c>
      <c r="D37" s="129"/>
      <c r="E37" s="129"/>
    </row>
    <row r="38" spans="2:5" ht="14.45" customHeight="1" x14ac:dyDescent="0.2">
      <c r="D38" s="130" t="s">
        <v>41</v>
      </c>
      <c r="E38" s="130"/>
    </row>
    <row r="41" spans="2:5" x14ac:dyDescent="0.2">
      <c r="B41" s="2" t="str">
        <f>'1'!B64</f>
        <v xml:space="preserve">11 ноября 2021 года </v>
      </c>
    </row>
    <row r="42" spans="2:5" x14ac:dyDescent="0.2">
      <c r="B42" s="1" t="s">
        <v>42</v>
      </c>
    </row>
  </sheetData>
  <mergeCells count="4">
    <mergeCell ref="D32:E32"/>
    <mergeCell ref="D33:E33"/>
    <mergeCell ref="D37:E37"/>
    <mergeCell ref="D38:E38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D3:O52"/>
  <sheetViews>
    <sheetView topLeftCell="A34" workbookViewId="0">
      <selection activeCell="D60" sqref="D60"/>
    </sheetView>
  </sheetViews>
  <sheetFormatPr defaultRowHeight="15" x14ac:dyDescent="0.25"/>
  <cols>
    <col min="4" max="4" width="33.28515625" customWidth="1"/>
    <col min="6" max="6" width="11.28515625" bestFit="1" customWidth="1"/>
    <col min="7" max="7" width="10.42578125" bestFit="1" customWidth="1"/>
    <col min="8" max="8" width="13" bestFit="1" customWidth="1"/>
    <col min="9" max="9" width="12" bestFit="1" customWidth="1"/>
    <col min="10" max="10" width="12.7109375" bestFit="1" customWidth="1"/>
    <col min="11" max="11" width="11.7109375" bestFit="1" customWidth="1"/>
  </cols>
  <sheetData>
    <row r="3" spans="4:15" ht="15.75" thickBot="1" x14ac:dyDescent="0.3"/>
    <row r="4" spans="4:15" ht="16.5" thickTop="1" thickBot="1" x14ac:dyDescent="0.3">
      <c r="D4" s="108" t="s">
        <v>0</v>
      </c>
      <c r="E4" s="109"/>
      <c r="F4" s="110" t="s">
        <v>107</v>
      </c>
      <c r="G4" s="111" t="s">
        <v>108</v>
      </c>
    </row>
    <row r="5" spans="4:15" ht="15.75" thickTop="1" x14ac:dyDescent="0.25">
      <c r="D5" s="112" t="s">
        <v>109</v>
      </c>
      <c r="E5" s="113"/>
      <c r="F5" s="117">
        <v>21929</v>
      </c>
      <c r="G5" s="118">
        <v>23533</v>
      </c>
      <c r="H5" s="116"/>
      <c r="I5" s="116"/>
      <c r="J5" s="116"/>
      <c r="K5" s="116"/>
      <c r="L5" s="116"/>
      <c r="M5" s="116"/>
      <c r="N5" s="116"/>
      <c r="O5" s="116"/>
    </row>
    <row r="6" spans="4:15" x14ac:dyDescent="0.25">
      <c r="D6" s="112" t="s">
        <v>110</v>
      </c>
      <c r="E6" s="113"/>
      <c r="F6" s="117">
        <v>159933</v>
      </c>
      <c r="G6" s="118">
        <v>6374</v>
      </c>
      <c r="H6" s="116"/>
      <c r="I6" s="116"/>
      <c r="J6" s="116"/>
      <c r="K6" s="116"/>
      <c r="L6" s="116"/>
      <c r="M6" s="116"/>
      <c r="N6" s="116"/>
      <c r="O6" s="116"/>
    </row>
    <row r="7" spans="4:15" x14ac:dyDescent="0.25">
      <c r="D7" s="112" t="s">
        <v>111</v>
      </c>
      <c r="E7" s="113"/>
      <c r="F7" s="117">
        <v>5619</v>
      </c>
      <c r="G7" s="118">
        <v>34</v>
      </c>
      <c r="H7" s="116"/>
      <c r="I7" s="116"/>
      <c r="J7" s="116"/>
      <c r="K7" s="116"/>
      <c r="L7" s="116"/>
      <c r="M7" s="116"/>
      <c r="N7" s="116"/>
      <c r="O7" s="116"/>
    </row>
    <row r="8" spans="4:15" x14ac:dyDescent="0.25">
      <c r="D8" s="112" t="s">
        <v>112</v>
      </c>
      <c r="E8" s="113"/>
      <c r="F8" s="119">
        <v>22779</v>
      </c>
      <c r="G8" s="118">
        <v>7085</v>
      </c>
      <c r="H8" s="116"/>
      <c r="I8" s="116"/>
      <c r="J8" s="116"/>
      <c r="K8" s="116"/>
      <c r="L8" s="116"/>
      <c r="M8" s="116"/>
      <c r="N8" s="116"/>
      <c r="O8" s="116"/>
    </row>
    <row r="9" spans="4:15" x14ac:dyDescent="0.25">
      <c r="D9" s="112" t="s">
        <v>113</v>
      </c>
      <c r="E9" s="113"/>
      <c r="F9" s="119">
        <v>150</v>
      </c>
      <c r="G9" s="118"/>
      <c r="H9" s="116"/>
      <c r="I9" s="116"/>
      <c r="J9" s="116"/>
      <c r="K9" s="116"/>
      <c r="L9" s="116"/>
      <c r="M9" s="116"/>
      <c r="N9" s="116"/>
      <c r="O9" s="116"/>
    </row>
    <row r="10" spans="4:15" x14ac:dyDescent="0.25">
      <c r="D10" s="112" t="s">
        <v>114</v>
      </c>
      <c r="E10" s="113"/>
      <c r="F10" s="119" t="s">
        <v>115</v>
      </c>
      <c r="G10" s="118">
        <v>9752</v>
      </c>
      <c r="H10" s="116"/>
      <c r="I10" s="116"/>
      <c r="J10" s="116"/>
      <c r="K10" s="116"/>
      <c r="L10" s="116"/>
      <c r="M10" s="116"/>
      <c r="N10" s="116"/>
      <c r="O10" s="116"/>
    </row>
    <row r="11" spans="4:15" x14ac:dyDescent="0.25">
      <c r="D11" s="112" t="s">
        <v>116</v>
      </c>
      <c r="E11" s="113"/>
      <c r="F11" s="119" t="s">
        <v>115</v>
      </c>
      <c r="G11" s="118"/>
      <c r="H11" s="116"/>
      <c r="I11" s="116"/>
      <c r="J11" s="116"/>
      <c r="K11" s="116"/>
      <c r="L11" s="116"/>
      <c r="M11" s="116"/>
      <c r="N11" s="116"/>
      <c r="O11" s="116"/>
    </row>
    <row r="12" spans="4:15" ht="15.75" thickBot="1" x14ac:dyDescent="0.3">
      <c r="D12" s="112" t="s">
        <v>117</v>
      </c>
      <c r="E12" s="113"/>
      <c r="F12" s="119">
        <v>18162</v>
      </c>
      <c r="G12" s="118">
        <v>453</v>
      </c>
      <c r="H12" s="116"/>
      <c r="I12" s="116"/>
      <c r="J12" s="116"/>
      <c r="K12" s="116"/>
      <c r="L12" s="116"/>
      <c r="M12" s="116"/>
      <c r="N12" s="116"/>
      <c r="O12" s="116"/>
    </row>
    <row r="13" spans="4:15" ht="15.75" thickBot="1" x14ac:dyDescent="0.3">
      <c r="D13" s="114"/>
      <c r="E13" s="115"/>
      <c r="F13" s="120">
        <v>228572</v>
      </c>
      <c r="G13" s="120">
        <v>47231</v>
      </c>
      <c r="H13" s="116">
        <f>SUM(F5:F12)</f>
        <v>228572</v>
      </c>
      <c r="I13" s="116">
        <f>SUM(G5:G12)</f>
        <v>47231</v>
      </c>
      <c r="J13" s="116">
        <f>F13-H13</f>
        <v>0</v>
      </c>
      <c r="K13" s="116">
        <f>G13-I13</f>
        <v>0</v>
      </c>
      <c r="L13" s="116"/>
      <c r="M13" s="116"/>
      <c r="N13" s="116"/>
      <c r="O13" s="116"/>
    </row>
    <row r="14" spans="4:15" ht="15.75" thickTop="1" x14ac:dyDescent="0.25">
      <c r="F14" s="116"/>
      <c r="G14" s="116"/>
      <c r="H14" s="116"/>
      <c r="I14" s="116"/>
      <c r="J14" s="116"/>
      <c r="K14" s="116"/>
      <c r="L14" s="116"/>
      <c r="M14" s="116"/>
      <c r="N14" s="116"/>
      <c r="O14" s="116"/>
    </row>
    <row r="15" spans="4:15" ht="15.75" thickBot="1" x14ac:dyDescent="0.3">
      <c r="F15" s="116"/>
      <c r="G15" s="116"/>
      <c r="H15" s="116"/>
      <c r="I15" s="116"/>
      <c r="J15" s="116"/>
      <c r="K15" s="116"/>
      <c r="L15" s="116"/>
      <c r="M15" s="116"/>
      <c r="N15" s="116"/>
      <c r="O15" s="116"/>
    </row>
    <row r="16" spans="4:15" ht="16.5" thickTop="1" thickBot="1" x14ac:dyDescent="0.3">
      <c r="D16" s="108" t="s">
        <v>0</v>
      </c>
      <c r="E16" s="121" t="s">
        <v>1</v>
      </c>
      <c r="F16" s="110" t="s">
        <v>107</v>
      </c>
      <c r="G16" s="111" t="s">
        <v>108</v>
      </c>
      <c r="H16" s="116"/>
      <c r="I16" s="116"/>
      <c r="J16" s="116"/>
      <c r="K16" s="116"/>
      <c r="L16" s="116"/>
      <c r="M16" s="116"/>
      <c r="N16" s="116"/>
      <c r="O16" s="116"/>
    </row>
    <row r="17" spans="4:15" ht="15.75" thickTop="1" x14ac:dyDescent="0.25">
      <c r="D17" s="112" t="s">
        <v>118</v>
      </c>
      <c r="E17" s="122"/>
      <c r="F17" s="119">
        <v>7300</v>
      </c>
      <c r="G17" s="118">
        <v>4258</v>
      </c>
      <c r="H17" s="116"/>
      <c r="I17" s="116"/>
      <c r="J17" s="116"/>
      <c r="K17" s="116"/>
      <c r="L17" s="116"/>
      <c r="M17" s="116"/>
      <c r="N17" s="116"/>
      <c r="O17" s="116"/>
    </row>
    <row r="18" spans="4:15" x14ac:dyDescent="0.25">
      <c r="D18" s="112" t="s">
        <v>119</v>
      </c>
      <c r="E18" s="122"/>
      <c r="F18" s="119">
        <v>14841</v>
      </c>
      <c r="G18" s="118">
        <f>20556-5810</f>
        <v>14746</v>
      </c>
      <c r="H18" s="116"/>
      <c r="I18" s="116"/>
      <c r="J18" s="116"/>
      <c r="K18" s="116"/>
      <c r="L18" s="116"/>
      <c r="M18" s="116"/>
      <c r="N18" s="116"/>
      <c r="O18" s="116"/>
    </row>
    <row r="19" spans="4:15" x14ac:dyDescent="0.25">
      <c r="D19" s="112" t="s">
        <v>120</v>
      </c>
      <c r="E19" s="122"/>
      <c r="F19" s="117">
        <v>1962</v>
      </c>
      <c r="G19" s="118">
        <v>2734</v>
      </c>
      <c r="H19" s="116"/>
      <c r="I19" s="116"/>
      <c r="J19" s="116"/>
      <c r="K19" s="116"/>
      <c r="L19" s="116"/>
    </row>
    <row r="20" spans="4:15" x14ac:dyDescent="0.25">
      <c r="D20" s="112" t="s">
        <v>121</v>
      </c>
      <c r="E20" s="122"/>
      <c r="F20" s="119">
        <v>1437</v>
      </c>
      <c r="G20" s="118">
        <v>124</v>
      </c>
      <c r="H20" s="116"/>
      <c r="I20" s="116"/>
      <c r="J20" s="116"/>
      <c r="K20" s="116"/>
      <c r="L20" s="116"/>
    </row>
    <row r="21" spans="4:15" x14ac:dyDescent="0.25">
      <c r="D21" s="112" t="s">
        <v>122</v>
      </c>
      <c r="E21" s="122"/>
      <c r="F21" s="117">
        <v>377</v>
      </c>
      <c r="G21" s="119" t="s">
        <v>115</v>
      </c>
      <c r="H21" s="116"/>
      <c r="I21" s="116"/>
      <c r="J21" s="116"/>
      <c r="K21" s="116"/>
      <c r="L21" s="116"/>
    </row>
    <row r="22" spans="4:15" x14ac:dyDescent="0.25">
      <c r="D22" s="112" t="s">
        <v>123</v>
      </c>
      <c r="E22" s="122"/>
      <c r="F22" s="117">
        <v>26278</v>
      </c>
      <c r="G22" s="119" t="s">
        <v>115</v>
      </c>
      <c r="H22" s="116"/>
      <c r="I22" s="116"/>
      <c r="J22" s="116"/>
      <c r="K22" s="116"/>
      <c r="L22" s="116"/>
    </row>
    <row r="23" spans="4:15" x14ac:dyDescent="0.25">
      <c r="D23" s="112" t="s">
        <v>124</v>
      </c>
      <c r="E23" s="122"/>
      <c r="F23" s="119" t="s">
        <v>115</v>
      </c>
      <c r="G23" s="119" t="s">
        <v>115</v>
      </c>
      <c r="H23" s="116"/>
      <c r="I23" s="116"/>
      <c r="J23" s="116"/>
      <c r="K23" s="116"/>
      <c r="L23" s="116"/>
    </row>
    <row r="24" spans="4:15" x14ac:dyDescent="0.25">
      <c r="D24" s="112" t="s">
        <v>125</v>
      </c>
      <c r="E24" s="123"/>
      <c r="F24" s="119" t="s">
        <v>115</v>
      </c>
      <c r="G24" s="118">
        <v>14</v>
      </c>
      <c r="H24" s="116"/>
      <c r="I24" s="116"/>
      <c r="J24" s="116"/>
      <c r="K24" s="116"/>
      <c r="L24" s="116"/>
    </row>
    <row r="25" spans="4:15" ht="15.75" thickBot="1" x14ac:dyDescent="0.3">
      <c r="D25" s="112" t="s">
        <v>117</v>
      </c>
      <c r="E25" s="123"/>
      <c r="F25" s="119">
        <v>64829</v>
      </c>
      <c r="G25" s="118"/>
      <c r="H25" s="116"/>
      <c r="I25" s="116"/>
      <c r="J25" s="116"/>
      <c r="K25" s="116"/>
      <c r="L25" s="116"/>
    </row>
    <row r="26" spans="4:15" ht="15.75" thickBot="1" x14ac:dyDescent="0.3">
      <c r="D26" s="114"/>
      <c r="E26" s="124"/>
      <c r="F26" s="125">
        <v>541054</v>
      </c>
      <c r="G26" s="120">
        <v>81917</v>
      </c>
      <c r="H26" s="116">
        <f>SUM(F17:F25)</f>
        <v>117024</v>
      </c>
      <c r="I26" s="116">
        <f>SUM(G17:G25)</f>
        <v>21876</v>
      </c>
      <c r="J26" s="116">
        <f>F26-H26</f>
        <v>424030</v>
      </c>
      <c r="K26" s="116">
        <f>G26-I26</f>
        <v>60041</v>
      </c>
      <c r="L26" s="116"/>
    </row>
    <row r="27" spans="4:15" ht="15.75" thickTop="1" x14ac:dyDescent="0.25">
      <c r="F27" s="116"/>
      <c r="G27" s="116"/>
      <c r="H27" s="116">
        <v>-117024.36</v>
      </c>
      <c r="I27" s="116">
        <v>-21876</v>
      </c>
      <c r="J27" s="116"/>
      <c r="K27" s="116"/>
      <c r="L27" s="116"/>
    </row>
    <row r="28" spans="4:15" ht="15.75" thickBot="1" x14ac:dyDescent="0.3">
      <c r="F28" s="116"/>
      <c r="G28" s="116"/>
      <c r="H28" s="116">
        <f>H26+H27</f>
        <v>-0.36000000000058208</v>
      </c>
      <c r="I28" s="116">
        <f>I26+I27</f>
        <v>0</v>
      </c>
      <c r="J28" s="116"/>
      <c r="K28" s="116"/>
      <c r="L28" s="116"/>
    </row>
    <row r="29" spans="4:15" ht="16.5" thickTop="1" thickBot="1" x14ac:dyDescent="0.3">
      <c r="D29" s="108" t="s">
        <v>0</v>
      </c>
      <c r="E29" s="121" t="s">
        <v>1</v>
      </c>
      <c r="F29" s="110" t="s">
        <v>107</v>
      </c>
      <c r="G29" s="111" t="s">
        <v>108</v>
      </c>
      <c r="H29" s="116"/>
      <c r="I29" s="116"/>
      <c r="J29" s="116"/>
      <c r="K29" s="116"/>
      <c r="L29" s="116"/>
    </row>
    <row r="30" spans="4:15" ht="15.75" thickTop="1" x14ac:dyDescent="0.25">
      <c r="D30" s="112" t="s">
        <v>118</v>
      </c>
      <c r="E30" s="122"/>
      <c r="F30" s="113">
        <v>7300</v>
      </c>
      <c r="G30" s="126">
        <v>4258</v>
      </c>
    </row>
    <row r="31" spans="4:15" x14ac:dyDescent="0.25">
      <c r="D31" s="112" t="s">
        <v>119</v>
      </c>
      <c r="E31" s="122"/>
      <c r="F31" s="113">
        <v>14841</v>
      </c>
      <c r="G31" s="126">
        <v>20556</v>
      </c>
    </row>
    <row r="32" spans="4:15" x14ac:dyDescent="0.25">
      <c r="D32" s="112" t="s">
        <v>120</v>
      </c>
      <c r="E32" s="122"/>
      <c r="F32" s="127">
        <v>1962</v>
      </c>
      <c r="G32" s="126">
        <v>2734</v>
      </c>
    </row>
    <row r="33" spans="4:11" x14ac:dyDescent="0.25">
      <c r="D33" s="112" t="s">
        <v>121</v>
      </c>
      <c r="E33" s="122"/>
      <c r="F33" s="113">
        <v>1437</v>
      </c>
      <c r="G33" s="126">
        <v>1240</v>
      </c>
    </row>
    <row r="34" spans="4:11" x14ac:dyDescent="0.25">
      <c r="D34" s="112" t="s">
        <v>122</v>
      </c>
      <c r="E34" s="122"/>
      <c r="F34" s="127">
        <v>377</v>
      </c>
      <c r="G34" s="113" t="s">
        <v>115</v>
      </c>
    </row>
    <row r="35" spans="4:11" x14ac:dyDescent="0.25">
      <c r="D35" s="112" t="s">
        <v>123</v>
      </c>
      <c r="E35" s="122"/>
      <c r="F35" s="127">
        <v>26278</v>
      </c>
      <c r="G35" s="113" t="s">
        <v>115</v>
      </c>
    </row>
    <row r="36" spans="4:11" x14ac:dyDescent="0.25">
      <c r="D36" s="112" t="s">
        <v>124</v>
      </c>
      <c r="E36" s="122"/>
      <c r="F36" s="113" t="s">
        <v>115</v>
      </c>
      <c r="G36" s="113" t="s">
        <v>115</v>
      </c>
    </row>
    <row r="37" spans="4:11" x14ac:dyDescent="0.25">
      <c r="D37" s="112" t="s">
        <v>125</v>
      </c>
      <c r="E37" s="123"/>
      <c r="F37" s="113" t="s">
        <v>115</v>
      </c>
      <c r="G37" s="126">
        <v>14</v>
      </c>
    </row>
    <row r="38" spans="4:11" ht="15.75" thickBot="1" x14ac:dyDescent="0.3">
      <c r="D38" s="112" t="s">
        <v>117</v>
      </c>
      <c r="E38" s="123"/>
      <c r="F38" s="113">
        <v>64829</v>
      </c>
      <c r="G38" s="126">
        <v>53115</v>
      </c>
    </row>
    <row r="39" spans="4:11" ht="15.75" thickBot="1" x14ac:dyDescent="0.3">
      <c r="D39" s="114"/>
      <c r="E39" s="124"/>
      <c r="F39" s="128">
        <v>117024</v>
      </c>
      <c r="G39" s="115">
        <v>81917</v>
      </c>
      <c r="H39">
        <f>SUM(F30:F38)</f>
        <v>117024</v>
      </c>
      <c r="I39">
        <f>SUM(G30:G38)</f>
        <v>81917</v>
      </c>
      <c r="J39">
        <f>F39-H39</f>
        <v>0</v>
      </c>
      <c r="K39">
        <f>G39-I39</f>
        <v>0</v>
      </c>
    </row>
    <row r="40" spans="4:11" ht="15.75" thickTop="1" x14ac:dyDescent="0.25"/>
    <row r="41" spans="4:11" ht="15.75" thickBot="1" x14ac:dyDescent="0.3"/>
    <row r="42" spans="4:11" ht="16.5" thickTop="1" thickBot="1" x14ac:dyDescent="0.3">
      <c r="D42" s="108" t="s">
        <v>0</v>
      </c>
      <c r="E42" s="109"/>
      <c r="F42" s="110" t="s">
        <v>107</v>
      </c>
      <c r="G42" s="111" t="s">
        <v>108</v>
      </c>
    </row>
    <row r="43" spans="4:11" ht="15.75" thickTop="1" x14ac:dyDescent="0.25">
      <c r="D43" s="112" t="s">
        <v>109</v>
      </c>
      <c r="E43" s="113"/>
      <c r="F43" s="127">
        <v>21929</v>
      </c>
      <c r="G43" s="126">
        <v>23533</v>
      </c>
    </row>
    <row r="44" spans="4:11" x14ac:dyDescent="0.25">
      <c r="D44" s="112" t="s">
        <v>110</v>
      </c>
      <c r="E44" s="113"/>
      <c r="F44" s="127">
        <v>159933</v>
      </c>
      <c r="G44" s="126">
        <v>6374</v>
      </c>
    </row>
    <row r="45" spans="4:11" x14ac:dyDescent="0.25">
      <c r="D45" s="112" t="s">
        <v>111</v>
      </c>
      <c r="E45" s="113"/>
      <c r="F45" s="127">
        <v>5619</v>
      </c>
      <c r="G45" s="126">
        <v>34</v>
      </c>
    </row>
    <row r="46" spans="4:11" x14ac:dyDescent="0.25">
      <c r="D46" s="112" t="s">
        <v>112</v>
      </c>
      <c r="E46" s="113"/>
      <c r="F46" s="113">
        <v>22779</v>
      </c>
      <c r="G46" s="126">
        <v>7085</v>
      </c>
    </row>
    <row r="47" spans="4:11" x14ac:dyDescent="0.25">
      <c r="D47" s="112" t="s">
        <v>113</v>
      </c>
      <c r="E47" s="113"/>
      <c r="F47" s="113">
        <v>150</v>
      </c>
      <c r="G47" s="126"/>
    </row>
    <row r="48" spans="4:11" x14ac:dyDescent="0.25">
      <c r="D48" s="112" t="s">
        <v>114</v>
      </c>
      <c r="E48" s="113"/>
      <c r="F48" s="113" t="s">
        <v>115</v>
      </c>
      <c r="G48" s="126">
        <v>6374</v>
      </c>
    </row>
    <row r="49" spans="4:11" x14ac:dyDescent="0.25">
      <c r="D49" s="112" t="s">
        <v>116</v>
      </c>
      <c r="E49" s="113"/>
      <c r="F49" s="113" t="s">
        <v>115</v>
      </c>
      <c r="G49" s="126"/>
    </row>
    <row r="50" spans="4:11" ht="15.75" thickBot="1" x14ac:dyDescent="0.3">
      <c r="D50" s="112" t="s">
        <v>117</v>
      </c>
      <c r="E50" s="113"/>
      <c r="F50" s="113">
        <v>18162</v>
      </c>
      <c r="G50" s="126">
        <v>2820</v>
      </c>
    </row>
    <row r="51" spans="4:11" ht="15.75" thickBot="1" x14ac:dyDescent="0.3">
      <c r="D51" s="114"/>
      <c r="E51" s="115"/>
      <c r="F51" s="115">
        <v>228572</v>
      </c>
      <c r="G51" s="115">
        <f>SUM(G43:G50)</f>
        <v>46220</v>
      </c>
      <c r="H51">
        <f>SUM(F43:F50)</f>
        <v>228572</v>
      </c>
      <c r="I51">
        <v>46220</v>
      </c>
      <c r="J51">
        <f>F51-H51</f>
        <v>0</v>
      </c>
      <c r="K51">
        <f>G51-I51</f>
        <v>0</v>
      </c>
    </row>
    <row r="52" spans="4:11" ht="15.75" thickTop="1" x14ac:dyDescent="0.25"/>
  </sheetData>
  <pageMargins left="0.7" right="0.7" top="0.75" bottom="0.75" header="0.3" footer="0.3"/>
  <pageSetup paperSize="0" orientation="portrait" horizontalDpi="203" verticalDpi="20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2:I54"/>
  <sheetViews>
    <sheetView zoomScale="70" zoomScaleNormal="70" workbookViewId="0">
      <selection activeCell="G18" sqref="G18"/>
    </sheetView>
  </sheetViews>
  <sheetFormatPr defaultColWidth="8.85546875" defaultRowHeight="12.75" x14ac:dyDescent="0.2"/>
  <cols>
    <col min="1" max="1" width="8.85546875" style="1"/>
    <col min="2" max="2" width="55.7109375" style="1" customWidth="1"/>
    <col min="3" max="3" width="15.7109375" style="1" customWidth="1"/>
    <col min="4" max="5" width="20.7109375" style="1" customWidth="1"/>
    <col min="6" max="6" width="24.28515625" style="1" customWidth="1"/>
    <col min="7" max="7" width="13.7109375" style="1" bestFit="1" customWidth="1"/>
    <col min="8" max="16384" width="8.85546875" style="1"/>
  </cols>
  <sheetData>
    <row r="2" spans="2:5" x14ac:dyDescent="0.2">
      <c r="B2" s="12" t="s">
        <v>39</v>
      </c>
    </row>
    <row r="3" spans="2:5" x14ac:dyDescent="0.2">
      <c r="B3" s="12"/>
    </row>
    <row r="4" spans="2:5" x14ac:dyDescent="0.2">
      <c r="B4" s="12" t="s">
        <v>65</v>
      </c>
    </row>
    <row r="5" spans="2:5" x14ac:dyDescent="0.2">
      <c r="B5" s="12" t="str">
        <f>'2'!B5</f>
        <v>ЗА 9 МЕСЯЦЕВ, ЗАКОНЧИВШИХСЯ 30 СЕНТЯБРЯ 2021 ГОДА</v>
      </c>
    </row>
    <row r="6" spans="2:5" x14ac:dyDescent="0.2">
      <c r="B6" s="12"/>
    </row>
    <row r="7" spans="2:5" ht="13.5" thickBot="1" x14ac:dyDescent="0.25">
      <c r="B7" s="12"/>
    </row>
    <row r="8" spans="2:5" ht="26.45" customHeight="1" thickTop="1" thickBot="1" x14ac:dyDescent="0.25">
      <c r="B8" s="33" t="s">
        <v>0</v>
      </c>
      <c r="C8" s="19" t="s">
        <v>1</v>
      </c>
      <c r="D8" s="99" t="str">
        <f>'2'!D7</f>
        <v>30 сентября 2021 года</v>
      </c>
      <c r="E8" s="99" t="str">
        <f>'2'!E7</f>
        <v>30 сентября 2020 года</v>
      </c>
    </row>
    <row r="9" spans="2:5" ht="26.25" thickTop="1" x14ac:dyDescent="0.2">
      <c r="B9" s="64" t="s">
        <v>66</v>
      </c>
      <c r="C9" s="26"/>
      <c r="D9" s="106"/>
      <c r="E9" s="71"/>
    </row>
    <row r="10" spans="2:5" x14ac:dyDescent="0.2">
      <c r="B10" s="65" t="s">
        <v>67</v>
      </c>
      <c r="C10" s="26"/>
      <c r="D10" s="131">
        <v>31991</v>
      </c>
      <c r="E10" s="71">
        <v>16039</v>
      </c>
    </row>
    <row r="11" spans="2:5" x14ac:dyDescent="0.2">
      <c r="B11" s="65" t="s">
        <v>68</v>
      </c>
      <c r="C11" s="26"/>
      <c r="D11" s="131">
        <v>23771</v>
      </c>
      <c r="E11" s="71">
        <v>18729</v>
      </c>
    </row>
    <row r="12" spans="2:5" x14ac:dyDescent="0.2">
      <c r="B12" s="65" t="s">
        <v>69</v>
      </c>
      <c r="C12" s="26"/>
      <c r="D12" s="131">
        <v>7625</v>
      </c>
      <c r="E12" s="71">
        <v>12016</v>
      </c>
    </row>
    <row r="13" spans="2:5" x14ac:dyDescent="0.2">
      <c r="B13" s="65" t="s">
        <v>70</v>
      </c>
      <c r="C13" s="26"/>
      <c r="D13" s="131">
        <v>-113321</v>
      </c>
      <c r="E13" s="71">
        <v>-166704</v>
      </c>
    </row>
    <row r="14" spans="2:5" x14ac:dyDescent="0.2">
      <c r="B14" s="65" t="s">
        <v>71</v>
      </c>
      <c r="C14" s="26"/>
      <c r="D14" s="131">
        <v>-186550</v>
      </c>
      <c r="E14" s="71">
        <v>-250607</v>
      </c>
    </row>
    <row r="15" spans="2:5" x14ac:dyDescent="0.2">
      <c r="B15" s="65" t="s">
        <v>72</v>
      </c>
      <c r="C15" s="26"/>
      <c r="D15" s="131">
        <v>-97401</v>
      </c>
      <c r="E15" s="71">
        <v>-157425</v>
      </c>
    </row>
    <row r="16" spans="2:5" x14ac:dyDescent="0.2">
      <c r="B16" s="65" t="s">
        <v>101</v>
      </c>
      <c r="C16" s="26"/>
      <c r="D16" s="131">
        <v>-108676</v>
      </c>
      <c r="E16" s="71">
        <v>-89773</v>
      </c>
    </row>
    <row r="17" spans="2:9" s="105" customFormat="1" ht="13.5" thickBot="1" x14ac:dyDescent="0.25">
      <c r="B17" s="101" t="s">
        <v>104</v>
      </c>
      <c r="C17" s="102"/>
      <c r="D17" s="132">
        <v>-61058</v>
      </c>
      <c r="E17" s="103">
        <v>236575</v>
      </c>
      <c r="F17" s="104"/>
      <c r="G17" s="104"/>
    </row>
    <row r="18" spans="2:9" ht="26.25" thickBot="1" x14ac:dyDescent="0.25">
      <c r="B18" s="66" t="s">
        <v>73</v>
      </c>
      <c r="C18" s="27"/>
      <c r="D18" s="41">
        <f>SUM(D10:D17)</f>
        <v>-503619</v>
      </c>
      <c r="E18" s="41">
        <f>SUM(E10:E17)</f>
        <v>-381150</v>
      </c>
      <c r="F18" s="100"/>
      <c r="G18" s="100"/>
    </row>
    <row r="19" spans="2:9" x14ac:dyDescent="0.2">
      <c r="B19" s="64"/>
      <c r="C19" s="24"/>
      <c r="D19" s="71"/>
      <c r="E19" s="71"/>
    </row>
    <row r="20" spans="2:9" ht="25.5" x14ac:dyDescent="0.2">
      <c r="B20" s="64" t="s">
        <v>74</v>
      </c>
      <c r="C20" s="24"/>
      <c r="D20" s="71"/>
      <c r="E20" s="71"/>
    </row>
    <row r="21" spans="2:9" ht="25.5" x14ac:dyDescent="0.2">
      <c r="B21" s="65" t="s">
        <v>75</v>
      </c>
      <c r="C21" s="24"/>
      <c r="D21" s="71">
        <v>-3429792</v>
      </c>
      <c r="E21" s="71">
        <v>-3752899</v>
      </c>
    </row>
    <row r="22" spans="2:9" x14ac:dyDescent="0.2">
      <c r="B22" s="65" t="s">
        <v>76</v>
      </c>
      <c r="C22" s="24"/>
      <c r="D22" s="42">
        <v>0</v>
      </c>
      <c r="E22" s="71"/>
    </row>
    <row r="23" spans="2:9" x14ac:dyDescent="0.2">
      <c r="B23" s="65" t="s">
        <v>77</v>
      </c>
      <c r="C23" s="26"/>
      <c r="D23" s="42">
        <v>0</v>
      </c>
      <c r="E23" s="71">
        <v>15000</v>
      </c>
    </row>
    <row r="24" spans="2:9" ht="25.5" x14ac:dyDescent="0.2">
      <c r="B24" s="65" t="s">
        <v>78</v>
      </c>
      <c r="C24" s="26"/>
      <c r="D24" s="42">
        <v>0</v>
      </c>
      <c r="E24" s="71"/>
    </row>
    <row r="25" spans="2:9" x14ac:dyDescent="0.2">
      <c r="B25" s="65" t="s">
        <v>79</v>
      </c>
      <c r="C25" s="26"/>
      <c r="D25" s="42">
        <v>0</v>
      </c>
      <c r="E25" s="71"/>
    </row>
    <row r="26" spans="2:9" x14ac:dyDescent="0.2">
      <c r="B26" s="65" t="s">
        <v>80</v>
      </c>
      <c r="C26" s="26"/>
      <c r="D26" s="42">
        <v>0</v>
      </c>
      <c r="E26" s="71"/>
    </row>
    <row r="27" spans="2:9" x14ac:dyDescent="0.2">
      <c r="B27" s="65" t="s">
        <v>81</v>
      </c>
      <c r="C27" s="26"/>
      <c r="D27" s="42">
        <v>0</v>
      </c>
      <c r="E27" s="71"/>
    </row>
    <row r="28" spans="2:9" x14ac:dyDescent="0.2">
      <c r="B28" s="65" t="s">
        <v>82</v>
      </c>
      <c r="C28" s="26"/>
      <c r="D28" s="71">
        <v>0</v>
      </c>
      <c r="E28" s="71"/>
    </row>
    <row r="29" spans="2:9" ht="13.5" thickBot="1" x14ac:dyDescent="0.25">
      <c r="B29" s="67" t="s">
        <v>83</v>
      </c>
      <c r="C29" s="28"/>
      <c r="D29" s="52">
        <v>0</v>
      </c>
      <c r="E29" s="52">
        <v>16429</v>
      </c>
    </row>
    <row r="30" spans="2:9" ht="26.25" thickBot="1" x14ac:dyDescent="0.25">
      <c r="B30" s="68" t="s">
        <v>84</v>
      </c>
      <c r="C30" s="29"/>
      <c r="D30" s="43">
        <f>SUM(D21:D29)</f>
        <v>-3429792</v>
      </c>
      <c r="E30" s="43">
        <f>SUM(E21:E29)</f>
        <v>-3721470</v>
      </c>
      <c r="G30" s="45"/>
      <c r="H30" s="45"/>
      <c r="I30" s="45"/>
    </row>
    <row r="31" spans="2:9" x14ac:dyDescent="0.2">
      <c r="B31" s="65"/>
      <c r="C31" s="26"/>
      <c r="D31" s="71"/>
      <c r="E31" s="40"/>
    </row>
    <row r="32" spans="2:9" ht="25.5" x14ac:dyDescent="0.2">
      <c r="B32" s="64" t="s">
        <v>85</v>
      </c>
      <c r="C32" s="26"/>
      <c r="D32" s="71"/>
      <c r="E32" s="40"/>
    </row>
    <row r="33" spans="2:5" x14ac:dyDescent="0.2">
      <c r="B33" s="65" t="s">
        <v>33</v>
      </c>
      <c r="C33" s="26"/>
      <c r="D33" s="71"/>
      <c r="E33" s="71"/>
    </row>
    <row r="34" spans="2:5" ht="13.5" thickBot="1" x14ac:dyDescent="0.25">
      <c r="B34" s="65" t="s">
        <v>86</v>
      </c>
      <c r="C34" s="26"/>
      <c r="D34" s="42">
        <v>4095609</v>
      </c>
      <c r="E34" s="71">
        <v>4134347</v>
      </c>
    </row>
    <row r="35" spans="2:5" ht="26.25" thickBot="1" x14ac:dyDescent="0.25">
      <c r="B35" s="66" t="s">
        <v>87</v>
      </c>
      <c r="C35" s="27"/>
      <c r="D35" s="41">
        <f>SUM(D33:D34)</f>
        <v>4095609</v>
      </c>
      <c r="E35" s="41">
        <f>SUM(E33:E34)</f>
        <v>4134347</v>
      </c>
    </row>
    <row r="36" spans="2:5" ht="25.5" x14ac:dyDescent="0.2">
      <c r="B36" s="64" t="s">
        <v>88</v>
      </c>
      <c r="C36" s="26"/>
      <c r="D36" s="40">
        <f>D35+D18+D30</f>
        <v>162198</v>
      </c>
      <c r="E36" s="40">
        <f>E35+E18+E30</f>
        <v>31727</v>
      </c>
    </row>
    <row r="37" spans="2:5" ht="25.5" x14ac:dyDescent="0.2">
      <c r="B37" s="65" t="s">
        <v>89</v>
      </c>
      <c r="C37" s="26"/>
      <c r="D37" s="71">
        <v>-303</v>
      </c>
      <c r="E37" s="71">
        <v>-1703</v>
      </c>
    </row>
    <row r="38" spans="2:5" ht="26.25" thickBot="1" x14ac:dyDescent="0.25">
      <c r="B38" s="65" t="s">
        <v>90</v>
      </c>
      <c r="C38" s="26"/>
      <c r="D38" s="71">
        <v>-34</v>
      </c>
      <c r="E38" s="71">
        <v>0</v>
      </c>
    </row>
    <row r="39" spans="2:5" ht="13.5" thickBot="1" x14ac:dyDescent="0.25">
      <c r="B39" s="66" t="s">
        <v>91</v>
      </c>
      <c r="C39" s="30"/>
      <c r="D39" s="41">
        <v>36179</v>
      </c>
      <c r="E39" s="41">
        <v>39674</v>
      </c>
    </row>
    <row r="40" spans="2:5" ht="13.5" thickBot="1" x14ac:dyDescent="0.25">
      <c r="B40" s="69" t="s">
        <v>92</v>
      </c>
      <c r="C40" s="31">
        <v>6</v>
      </c>
      <c r="D40" s="44">
        <f>D39+D36+D37+D38</f>
        <v>198040</v>
      </c>
      <c r="E40" s="44">
        <f>E39+E36+E37+E38</f>
        <v>69698</v>
      </c>
    </row>
    <row r="41" spans="2:5" ht="13.5" thickTop="1" x14ac:dyDescent="0.2">
      <c r="B41" s="70"/>
      <c r="D41" s="45">
        <f>D40-'1'!D26</f>
        <v>0</v>
      </c>
      <c r="E41" s="45">
        <f>69698-E40</f>
        <v>0</v>
      </c>
    </row>
    <row r="44" spans="2:5" ht="14.45" customHeight="1" x14ac:dyDescent="0.2">
      <c r="B44" s="1" t="str">
        <f>'2'!B32</f>
        <v>И.о генерального директора</v>
      </c>
      <c r="D44" s="129"/>
      <c r="E44" s="129"/>
    </row>
    <row r="45" spans="2:5" x14ac:dyDescent="0.2">
      <c r="D45" s="130" t="str">
        <f>'2'!D33:E33</f>
        <v>Джакишев М.О</v>
      </c>
      <c r="E45" s="130"/>
    </row>
    <row r="46" spans="2:5" x14ac:dyDescent="0.2">
      <c r="D46" s="18"/>
      <c r="E46" s="18"/>
    </row>
    <row r="49" spans="2:5" x14ac:dyDescent="0.2">
      <c r="B49" s="1" t="str">
        <f>'1'!B60</f>
        <v>Главный бухгалтер</v>
      </c>
      <c r="D49" s="129"/>
      <c r="E49" s="129"/>
    </row>
    <row r="50" spans="2:5" ht="14.45" customHeight="1" x14ac:dyDescent="0.2">
      <c r="D50" s="130" t="s">
        <v>41</v>
      </c>
      <c r="E50" s="130"/>
    </row>
    <row r="53" spans="2:5" x14ac:dyDescent="0.2">
      <c r="B53" s="2" t="str">
        <f>'2'!B41</f>
        <v xml:space="preserve">11 ноября 2021 года </v>
      </c>
    </row>
    <row r="54" spans="2:5" x14ac:dyDescent="0.2">
      <c r="B54" s="1" t="s">
        <v>42</v>
      </c>
    </row>
  </sheetData>
  <mergeCells count="4">
    <mergeCell ref="D44:E44"/>
    <mergeCell ref="D45:E45"/>
    <mergeCell ref="D49:E49"/>
    <mergeCell ref="D50:E50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2:F32"/>
  <sheetViews>
    <sheetView zoomScale="70" zoomScaleNormal="70" workbookViewId="0">
      <selection activeCell="B37" sqref="B37"/>
    </sheetView>
  </sheetViews>
  <sheetFormatPr defaultColWidth="8.85546875" defaultRowHeight="12.75" x14ac:dyDescent="0.2"/>
  <cols>
    <col min="1" max="1" width="8.85546875" style="1"/>
    <col min="2" max="2" width="55.7109375" style="1" customWidth="1"/>
    <col min="3" max="3" width="15.7109375" style="1" customWidth="1"/>
    <col min="4" max="6" width="20.7109375" style="1" customWidth="1"/>
    <col min="7" max="16384" width="8.85546875" style="1"/>
  </cols>
  <sheetData>
    <row r="2" spans="2:6" x14ac:dyDescent="0.2">
      <c r="B2" s="12" t="s">
        <v>39</v>
      </c>
    </row>
    <row r="3" spans="2:6" x14ac:dyDescent="0.2">
      <c r="B3" s="12"/>
    </row>
    <row r="4" spans="2:6" x14ac:dyDescent="0.2">
      <c r="B4" s="12" t="s">
        <v>60</v>
      </c>
    </row>
    <row r="5" spans="2:6" x14ac:dyDescent="0.2">
      <c r="B5" s="12" t="str">
        <f>'3'!B5</f>
        <v>ЗА 9 МЕСЯЦЕВ, ЗАКОНЧИВШИХСЯ 30 СЕНТЯБРЯ 2021 ГОДА</v>
      </c>
    </row>
    <row r="6" spans="2:6" ht="13.5" thickBot="1" x14ac:dyDescent="0.25">
      <c r="B6" s="12"/>
    </row>
    <row r="7" spans="2:6" ht="14.25" thickTop="1" thickBot="1" x14ac:dyDescent="0.25">
      <c r="B7" s="33" t="s">
        <v>0</v>
      </c>
      <c r="C7" s="19" t="s">
        <v>1</v>
      </c>
      <c r="D7" s="20" t="s">
        <v>22</v>
      </c>
      <c r="E7" s="20" t="s">
        <v>61</v>
      </c>
      <c r="F7" s="21" t="s">
        <v>62</v>
      </c>
    </row>
    <row r="8" spans="2:6" ht="14.25" thickTop="1" thickBot="1" x14ac:dyDescent="0.25">
      <c r="B8" s="15" t="s">
        <v>93</v>
      </c>
      <c r="C8" s="8"/>
      <c r="D8" s="47">
        <v>49108877</v>
      </c>
      <c r="E8" s="37">
        <v>-628889</v>
      </c>
      <c r="F8" s="43">
        <f>SUM(D8:E8)</f>
        <v>48479988</v>
      </c>
    </row>
    <row r="9" spans="2:6" x14ac:dyDescent="0.2">
      <c r="B9" s="60" t="s">
        <v>55</v>
      </c>
      <c r="C9" s="7"/>
      <c r="D9" s="48">
        <v>0</v>
      </c>
      <c r="E9" s="49">
        <v>-1441991</v>
      </c>
      <c r="F9" s="50">
        <f>SUM(D9:E9)</f>
        <v>-1441991</v>
      </c>
    </row>
    <row r="10" spans="2:6" ht="13.5" thickBot="1" x14ac:dyDescent="0.25">
      <c r="B10" s="61" t="s">
        <v>56</v>
      </c>
      <c r="C10" s="9"/>
      <c r="D10" s="51">
        <v>0</v>
      </c>
      <c r="E10" s="51">
        <v>0</v>
      </c>
      <c r="F10" s="52">
        <v>0</v>
      </c>
    </row>
    <row r="11" spans="2:6" ht="13.5" thickBot="1" x14ac:dyDescent="0.25">
      <c r="B11" s="16" t="s">
        <v>63</v>
      </c>
      <c r="C11" s="22"/>
      <c r="D11" s="47">
        <f>SUM(D9:D10)</f>
        <v>0</v>
      </c>
      <c r="E11" s="47">
        <f>SUM(E9:E10)</f>
        <v>-1441991</v>
      </c>
      <c r="F11" s="47">
        <f t="shared" ref="F11:F18" si="0">SUM(D11:E11)</f>
        <v>-1441991</v>
      </c>
    </row>
    <row r="12" spans="2:6" ht="13.5" thickBot="1" x14ac:dyDescent="0.25">
      <c r="B12" s="13" t="s">
        <v>64</v>
      </c>
      <c r="C12" s="78">
        <v>12</v>
      </c>
      <c r="D12" s="53">
        <v>7318726</v>
      </c>
      <c r="E12" s="39">
        <v>0</v>
      </c>
      <c r="F12" s="40">
        <f t="shared" si="0"/>
        <v>7318726</v>
      </c>
    </row>
    <row r="13" spans="2:6" ht="13.5" thickBot="1" x14ac:dyDescent="0.25">
      <c r="B13" s="14" t="s">
        <v>94</v>
      </c>
      <c r="C13" s="80"/>
      <c r="D13" s="54">
        <f>D8+D12</f>
        <v>56427603</v>
      </c>
      <c r="E13" s="54">
        <f>E8+E11</f>
        <v>-2070880</v>
      </c>
      <c r="F13" s="54">
        <f t="shared" si="0"/>
        <v>54356723</v>
      </c>
    </row>
    <row r="14" spans="2:6" x14ac:dyDescent="0.2">
      <c r="B14" s="60" t="s">
        <v>55</v>
      </c>
      <c r="C14" s="78"/>
      <c r="D14" s="53">
        <v>0</v>
      </c>
      <c r="E14" s="49">
        <f>'2'!D25</f>
        <v>-607096.30000000005</v>
      </c>
      <c r="F14" s="50">
        <f t="shared" si="0"/>
        <v>-607096.30000000005</v>
      </c>
    </row>
    <row r="15" spans="2:6" ht="13.5" thickBot="1" x14ac:dyDescent="0.25">
      <c r="B15" s="60" t="s">
        <v>56</v>
      </c>
      <c r="C15" s="78"/>
      <c r="D15" s="53">
        <v>0</v>
      </c>
      <c r="E15" s="53">
        <v>0</v>
      </c>
      <c r="F15" s="42">
        <f t="shared" si="0"/>
        <v>0</v>
      </c>
    </row>
    <row r="16" spans="2:6" x14ac:dyDescent="0.2">
      <c r="B16" s="62" t="s">
        <v>63</v>
      </c>
      <c r="C16" s="88"/>
      <c r="D16" s="55">
        <f>SUM(D14:D15)</f>
        <v>0</v>
      </c>
      <c r="E16" s="55">
        <f>SUM(E14:E15)</f>
        <v>-607096.30000000005</v>
      </c>
      <c r="F16" s="56">
        <f t="shared" si="0"/>
        <v>-607096.30000000005</v>
      </c>
    </row>
    <row r="17" spans="2:6" ht="13.5" thickBot="1" x14ac:dyDescent="0.25">
      <c r="B17" s="13" t="s">
        <v>64</v>
      </c>
      <c r="C17" s="78">
        <v>12</v>
      </c>
      <c r="D17" s="39">
        <v>4042047</v>
      </c>
      <c r="E17" s="53">
        <v>0</v>
      </c>
      <c r="F17" s="40">
        <f t="shared" si="0"/>
        <v>4042047</v>
      </c>
    </row>
    <row r="18" spans="2:6" ht="13.5" thickBot="1" x14ac:dyDescent="0.25">
      <c r="B18" s="63" t="s">
        <v>103</v>
      </c>
      <c r="C18" s="25"/>
      <c r="D18" s="57">
        <f>D13+D17</f>
        <v>60469650</v>
      </c>
      <c r="E18" s="58">
        <f>E13+E16</f>
        <v>-2677976.2999999998</v>
      </c>
      <c r="F18" s="59">
        <f t="shared" si="0"/>
        <v>57791673.700000003</v>
      </c>
    </row>
    <row r="19" spans="2:6" ht="13.5" thickTop="1" x14ac:dyDescent="0.2">
      <c r="D19" s="45">
        <f>D18-'1'!D32</f>
        <v>0</v>
      </c>
      <c r="E19" s="45">
        <f>E18-'1'!D33</f>
        <v>-0.49911999981850386</v>
      </c>
      <c r="F19" s="45">
        <f>F18-'1'!D34</f>
        <v>-0.49911999702453613</v>
      </c>
    </row>
    <row r="22" spans="2:6" ht="14.45" customHeight="1" x14ac:dyDescent="0.2">
      <c r="B22" s="1" t="str">
        <f>'3'!B44</f>
        <v>И.о генерального директора</v>
      </c>
      <c r="D22" s="129"/>
      <c r="E22" s="129"/>
    </row>
    <row r="23" spans="2:6" x14ac:dyDescent="0.2">
      <c r="D23" s="130" t="str">
        <f>'3'!D45:E45</f>
        <v>Джакишев М.О</v>
      </c>
      <c r="E23" s="130"/>
    </row>
    <row r="24" spans="2:6" x14ac:dyDescent="0.2">
      <c r="D24" s="18"/>
      <c r="E24" s="18"/>
    </row>
    <row r="27" spans="2:6" x14ac:dyDescent="0.2">
      <c r="B27" s="1" t="str">
        <f>'1'!B60</f>
        <v>Главный бухгалтер</v>
      </c>
      <c r="D27" s="129"/>
      <c r="E27" s="129"/>
    </row>
    <row r="28" spans="2:6" ht="14.45" customHeight="1" x14ac:dyDescent="0.2">
      <c r="D28" s="130" t="s">
        <v>41</v>
      </c>
      <c r="E28" s="130"/>
    </row>
    <row r="31" spans="2:6" x14ac:dyDescent="0.2">
      <c r="B31" s="2" t="str">
        <f>'3'!B53</f>
        <v xml:space="preserve">11 ноября 2021 года </v>
      </c>
    </row>
    <row r="32" spans="2:6" x14ac:dyDescent="0.2">
      <c r="B32" s="1" t="s">
        <v>42</v>
      </c>
    </row>
  </sheetData>
  <mergeCells count="4">
    <mergeCell ref="D22:E22"/>
    <mergeCell ref="D23:E23"/>
    <mergeCell ref="D27:E27"/>
    <mergeCell ref="D28:E28"/>
  </mergeCells>
  <pageMargins left="0.70866141732283472" right="0.11811023622047245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</vt:lpstr>
      <vt:lpstr>2</vt:lpstr>
      <vt:lpstr>Лист1</vt:lpstr>
      <vt:lpstr>3</vt:lpstr>
      <vt:lpstr>4</vt:lpstr>
      <vt:lpstr>'3'!_Hlk1381328</vt:lpstr>
      <vt:lpstr>Лист1!_Hlk63070256</vt:lpstr>
      <vt:lpstr>Лист1!_Hlk63070286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Абдулла Суннатов</dc:creator>
  <cp:lastModifiedBy>Абдулла Суннатов</cp:lastModifiedBy>
  <cp:lastPrinted>2021-11-12T07:10:45Z</cp:lastPrinted>
  <dcterms:created xsi:type="dcterms:W3CDTF">2021-08-19T17:35:33Z</dcterms:created>
  <dcterms:modified xsi:type="dcterms:W3CDTF">2021-11-12T09:57:54Z</dcterms:modified>
</cp:coreProperties>
</file>