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30" activeTab="3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4525"/>
</workbook>
</file>

<file path=xl/calcChain.xml><?xml version="1.0" encoding="utf-8"?>
<calcChain xmlns="http://schemas.openxmlformats.org/spreadsheetml/2006/main">
  <c r="C53" i="1" l="1"/>
  <c r="C54" i="1"/>
  <c r="B54" i="1"/>
  <c r="B53" i="1"/>
  <c r="C48" i="2" l="1"/>
  <c r="D48" i="2"/>
  <c r="C25" i="2" l="1"/>
  <c r="C16" i="2"/>
  <c r="C28" i="2" l="1"/>
  <c r="D10" i="4"/>
  <c r="C27" i="2" l="1"/>
  <c r="C14" i="4"/>
  <c r="B14" i="4"/>
  <c r="C10" i="4"/>
  <c r="B10" i="4"/>
  <c r="E7" i="4"/>
  <c r="B50" i="1"/>
  <c r="C50" i="1"/>
  <c r="C44" i="1"/>
  <c r="B44" i="1"/>
  <c r="D8" i="3"/>
  <c r="D13" i="3" s="1"/>
  <c r="D16" i="3" s="1"/>
  <c r="C8" i="3"/>
  <c r="D39" i="2"/>
  <c r="C39" i="2"/>
  <c r="C50" i="2" s="1"/>
  <c r="C33" i="2"/>
  <c r="D18" i="3" l="1"/>
  <c r="D19" i="3" s="1"/>
  <c r="C13" i="3"/>
  <c r="C16" i="3" s="1"/>
  <c r="C18" i="3" s="1"/>
  <c r="C21" i="1"/>
  <c r="C30" i="1" s="1"/>
  <c r="C35" i="1" s="1"/>
  <c r="C51" i="1" s="1"/>
  <c r="C49" i="2"/>
  <c r="C19" i="3" l="1"/>
  <c r="D14" i="4" s="1"/>
  <c r="D15" i="4" s="1"/>
  <c r="E10" i="4"/>
  <c r="B21" i="1" l="1"/>
  <c r="B30" i="1" s="1"/>
  <c r="B35" i="1" s="1"/>
  <c r="B51" i="1" s="1"/>
  <c r="D16" i="2"/>
  <c r="D33" i="2"/>
  <c r="D25" i="2"/>
  <c r="D27" i="2" s="1"/>
  <c r="E14" i="4" l="1"/>
  <c r="D49" i="2"/>
  <c r="D28" i="2"/>
  <c r="D50" i="2" s="1"/>
</calcChain>
</file>

<file path=xl/sharedStrings.xml><?xml version="1.0" encoding="utf-8"?>
<sst xmlns="http://schemas.openxmlformats.org/spreadsheetml/2006/main" count="181" uniqueCount="138">
  <si>
    <t>В тысячах казахстанских тенге</t>
  </si>
  <si>
    <t>Движение денежных средств от операционной деятельности</t>
  </si>
  <si>
    <t>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</si>
  <si>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</si>
  <si>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</si>
  <si>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</si>
  <si>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</si>
  <si>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</si>
  <si>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</si>
  <si>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</si>
  <si>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</si>
  <si>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</si>
  <si>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</si>
  <si>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</si>
  <si>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</si>
  <si>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</si>
  <si>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</si>
  <si>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</si>
  <si>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</si>
  <si>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</si>
  <si>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</si>
  <si>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</si>
  <si>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</si>
  <si>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</si>
  <si>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</si>
  <si>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</si>
  <si>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</si>
  <si>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</si>
  <si>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</si>
  <si>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</si>
  <si>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</si>
  <si>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</si>
  <si>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</si>
  <si>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</si>
  <si>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</si>
  <si>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</si>
  <si>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</si>
  <si>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</si>
  <si>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</si>
  <si>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</si>
  <si>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</si>
  <si>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</si>
  <si>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</si>
  <si>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</si>
  <si>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</si>
  <si>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</si>
  <si>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</si>
  <si>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</si>
  <si>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</si>
  <si>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</si>
  <si>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</si>
  <si>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</si>
  <si>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</si>
  <si>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</si>
  <si>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</si>
  <si>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</si>
  <si>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</si>
  <si>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</si>
  <si>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</si>
  <si>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</si>
  <si>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</si>
  <si>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</si>
  <si>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</si>
  <si>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</si>
  <si>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</si>
  <si>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</si>
  <si>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</si>
  <si>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</si>
  <si>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</si>
  <si>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</si>
  <si>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</si>
  <si>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</si>
  <si>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</si>
  <si>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</si>
  <si>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</si>
  <si>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</si>
  <si>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</si>
  <si>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</si>
  <si>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</si>
  <si>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</si>
  <si>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</si>
  <si>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</si>
  <si>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</si>
  <si>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</si>
  <si>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</si>
  <si>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</si>
  <si>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</si>
  <si>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</si>
  <si>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</si>
  <si>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</si>
  <si>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</si>
  <si>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</si>
  <si>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 xml:space="preserve">Уставный капитал </t>
  </si>
  <si>
    <t>Изъятый капитал</t>
  </si>
  <si>
    <t>Итого</t>
  </si>
  <si>
    <t>Убыток и совокупный убыток за год</t>
  </si>
  <si>
    <t>Размещение акций</t>
  </si>
  <si>
    <t>Прибыль и совокупный доход за год</t>
  </si>
  <si>
    <t>АО "Шубарколь Премиум"</t>
  </si>
  <si>
    <t>Консолидированный отчёт о финансовом положении</t>
  </si>
  <si>
    <t>Генеральный директор</t>
  </si>
  <si>
    <t>_________________ Ф.Э. Азизов</t>
  </si>
  <si>
    <t>Консолидированный отчёт о движении денежных средств</t>
  </si>
  <si>
    <t>Консолидированный отчёт об изменениях в капитале</t>
  </si>
  <si>
    <t>Консолидированный отчёт о совокупном доходе</t>
  </si>
  <si>
    <t>Балансовая стоимость акций, тенге</t>
  </si>
  <si>
    <t>прочие поступления</t>
  </si>
  <si>
    <t>Краткосрочные оценочные обязательства</t>
  </si>
  <si>
    <t>_________________ Ю.Е.Дубик</t>
  </si>
  <si>
    <t xml:space="preserve">_________________ Ю.Е. Дубик </t>
  </si>
  <si>
    <t>_________________ Ю.Е. Дубик</t>
  </si>
  <si>
    <t>изменение прочих долгосрочных активов</t>
  </si>
  <si>
    <t>Главный бухгалтер</t>
  </si>
  <si>
    <t>Остаток на 01 января 2021 года</t>
  </si>
  <si>
    <t>Сальдо на 01.01.2022 г.</t>
  </si>
  <si>
    <t>Главного бухгалтер</t>
  </si>
  <si>
    <t>Займы выданные</t>
  </si>
  <si>
    <t>Отложенное налоговое обязательство</t>
  </si>
  <si>
    <t>Обязательства по договору</t>
  </si>
  <si>
    <t>Совокупный убыток за период</t>
  </si>
  <si>
    <t>изменение обязательств по договору</t>
  </si>
  <si>
    <t>Финансовый директор</t>
  </si>
  <si>
    <t>_________________  Дауытқазы М.Д.</t>
  </si>
  <si>
    <t>За 9 месяцев, закончившихся 30 сентября 2022 года</t>
  </si>
  <si>
    <t>По состоянию на 30 сентября 2022 года</t>
  </si>
  <si>
    <t>9 мес.2022г.</t>
  </si>
  <si>
    <t>9 мес.2021г.</t>
  </si>
  <si>
    <t>Остаток на 30сентября 2021 года</t>
  </si>
  <si>
    <t>Остаток на 30 сентября 2022 года</t>
  </si>
  <si>
    <t>Нераспределенная прибыль</t>
  </si>
  <si>
    <t>Дивиденды к выплате</t>
  </si>
  <si>
    <t>Прибыль на акцию</t>
  </si>
  <si>
    <t>дивиденды полученные</t>
  </si>
  <si>
    <t>возврат займов</t>
  </si>
  <si>
    <t>выдача займов</t>
  </si>
  <si>
    <t>приобретение доли участия в других организациях</t>
  </si>
  <si>
    <t>выплата дивидендов</t>
  </si>
  <si>
    <t>Дивиденды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</si>
</sst>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right" wrapText="1"/>
    </xf>
    <xf numFmtId="3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5"/>
  <sheetViews>
    <sheetView topLeftCell="A22" workbookViewId="0">
      <selection activeCell="C41" sqref="C41:D47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6" customWidth="1"/>
    <col min="6" max="6" width="9.85546875" bestFit="1" customWidth="1"/>
  </cols>
  <sheetData>
    <row r="2" spans="1:4" x14ac:dyDescent="0.25">
      <c r="A2" s="51" t="s">
        <v>98</v>
      </c>
    </row>
    <row r="3" spans="1:4" x14ac:dyDescent="0.25">
      <c r="A3" t="s">
        <v>99</v>
      </c>
    </row>
    <row r="4" spans="1:4" x14ac:dyDescent="0.25">
      <c r="A4" t="s">
        <v>124</v>
      </c>
    </row>
    <row r="5" spans="1:4" ht="15.75" thickBot="1" x14ac:dyDescent="0.3"/>
    <row r="6" spans="1:4" ht="15.75" thickBot="1" x14ac:dyDescent="0.3">
      <c r="A6" s="8" t="s">
        <v>0</v>
      </c>
      <c r="B6" s="9" t="s">
        <v>42</v>
      </c>
      <c r="C6" s="25">
        <v>44834</v>
      </c>
      <c r="D6" s="25">
        <v>44561</v>
      </c>
    </row>
    <row r="7" spans="1:4" ht="15.75" thickBot="1" x14ac:dyDescent="0.3">
      <c r="A7" s="10" t="s">
        <v>43</v>
      </c>
      <c r="B7" s="11"/>
      <c r="C7" s="28"/>
      <c r="D7" s="28"/>
    </row>
    <row r="8" spans="1:4" ht="15.75" thickBot="1" x14ac:dyDescent="0.3">
      <c r="A8" s="10" t="s">
        <v>44</v>
      </c>
      <c r="B8" s="12"/>
      <c r="C8" s="28"/>
      <c r="D8" s="28"/>
    </row>
    <row r="9" spans="1:4" x14ac:dyDescent="0.25">
      <c r="A9" s="13" t="s">
        <v>45</v>
      </c>
      <c r="B9" s="14">
        <v>9</v>
      </c>
      <c r="C9" s="29">
        <v>5924538</v>
      </c>
      <c r="D9" s="29">
        <v>6037439</v>
      </c>
    </row>
    <row r="10" spans="1:4" x14ac:dyDescent="0.25">
      <c r="A10" s="13" t="s">
        <v>46</v>
      </c>
      <c r="B10" s="14">
        <v>10</v>
      </c>
      <c r="C10" s="29">
        <v>7135248</v>
      </c>
      <c r="D10" s="29">
        <v>6173132</v>
      </c>
    </row>
    <row r="11" spans="1:4" x14ac:dyDescent="0.25">
      <c r="A11" s="13" t="s">
        <v>47</v>
      </c>
      <c r="B11" s="14">
        <v>11</v>
      </c>
      <c r="C11" s="29">
        <v>766674</v>
      </c>
      <c r="D11" s="29">
        <v>1427292</v>
      </c>
    </row>
    <row r="12" spans="1:4" x14ac:dyDescent="0.25">
      <c r="A12" s="13" t="s">
        <v>48</v>
      </c>
      <c r="B12" s="14">
        <v>12</v>
      </c>
      <c r="C12" s="29">
        <v>161869</v>
      </c>
      <c r="D12" s="29">
        <v>169721</v>
      </c>
    </row>
    <row r="13" spans="1:4" x14ac:dyDescent="0.25">
      <c r="A13" s="13" t="s">
        <v>49</v>
      </c>
      <c r="B13" s="15"/>
      <c r="C13" s="29" t="s">
        <v>14</v>
      </c>
      <c r="D13" s="29" t="s">
        <v>14</v>
      </c>
    </row>
    <row r="14" spans="1:4" x14ac:dyDescent="0.25">
      <c r="A14" s="13" t="s">
        <v>50</v>
      </c>
      <c r="B14" s="14">
        <v>13</v>
      </c>
      <c r="C14" s="29">
        <v>2048050</v>
      </c>
      <c r="D14" s="29">
        <v>48000</v>
      </c>
    </row>
    <row r="15" spans="1:4" ht="15.75" thickBot="1" x14ac:dyDescent="0.3">
      <c r="A15" s="13" t="s">
        <v>51</v>
      </c>
      <c r="B15" s="14">
        <v>14</v>
      </c>
      <c r="C15" s="29">
        <v>5851668</v>
      </c>
      <c r="D15" s="29">
        <v>2580134</v>
      </c>
    </row>
    <row r="16" spans="1:4" ht="15.75" thickBot="1" x14ac:dyDescent="0.3">
      <c r="A16" s="16" t="s">
        <v>52</v>
      </c>
      <c r="B16" s="17"/>
      <c r="C16" s="30">
        <f>SUM(C9:C15)</f>
        <v>21888047</v>
      </c>
      <c r="D16" s="30">
        <f>SUM(D9:D15)</f>
        <v>16435718</v>
      </c>
    </row>
    <row r="17" spans="1:4" ht="15.75" thickBot="1" x14ac:dyDescent="0.3">
      <c r="A17" s="10" t="s">
        <v>53</v>
      </c>
      <c r="B17" s="18"/>
      <c r="C17" s="28"/>
      <c r="D17" s="28"/>
    </row>
    <row r="18" spans="1:4" x14ac:dyDescent="0.25">
      <c r="A18" s="13" t="s">
        <v>54</v>
      </c>
      <c r="B18" s="14">
        <v>7</v>
      </c>
      <c r="C18" s="29">
        <v>6776862</v>
      </c>
      <c r="D18" s="29">
        <v>3875376</v>
      </c>
    </row>
    <row r="19" spans="1:4" x14ac:dyDescent="0.25">
      <c r="A19" s="13" t="s">
        <v>55</v>
      </c>
      <c r="B19" s="14">
        <v>6</v>
      </c>
      <c r="C19" s="29">
        <v>52777721</v>
      </c>
      <c r="D19" s="29">
        <v>624788</v>
      </c>
    </row>
    <row r="20" spans="1:4" x14ac:dyDescent="0.25">
      <c r="A20" s="13" t="s">
        <v>56</v>
      </c>
      <c r="B20" s="15"/>
      <c r="C20" s="29" t="s">
        <v>14</v>
      </c>
      <c r="D20" s="29">
        <v>429062</v>
      </c>
    </row>
    <row r="21" spans="1:4" x14ac:dyDescent="0.25">
      <c r="A21" s="13" t="s">
        <v>57</v>
      </c>
      <c r="B21" s="15"/>
      <c r="C21" s="29">
        <v>132075</v>
      </c>
      <c r="D21" s="29">
        <v>26894</v>
      </c>
    </row>
    <row r="22" spans="1:4" x14ac:dyDescent="0.25">
      <c r="A22" s="13" t="s">
        <v>58</v>
      </c>
      <c r="B22" s="15">
        <v>8</v>
      </c>
      <c r="C22" s="29">
        <v>5469041</v>
      </c>
      <c r="D22" s="29">
        <v>2411946</v>
      </c>
    </row>
    <row r="23" spans="1:4" x14ac:dyDescent="0.25">
      <c r="A23" s="13" t="s">
        <v>116</v>
      </c>
      <c r="B23" s="15"/>
      <c r="C23" s="29">
        <v>16770465</v>
      </c>
      <c r="D23" s="29">
        <v>0</v>
      </c>
    </row>
    <row r="24" spans="1:4" ht="15.75" thickBot="1" x14ac:dyDescent="0.3">
      <c r="A24" s="13" t="s">
        <v>59</v>
      </c>
      <c r="B24" s="14">
        <v>5</v>
      </c>
      <c r="C24" s="29">
        <v>1651216</v>
      </c>
      <c r="D24" s="29">
        <v>2627037</v>
      </c>
    </row>
    <row r="25" spans="1:4" ht="15.75" thickBot="1" x14ac:dyDescent="0.3">
      <c r="A25" s="16"/>
      <c r="B25" s="17"/>
      <c r="C25" s="30">
        <f>SUM(C18:C24)</f>
        <v>83577380</v>
      </c>
      <c r="D25" s="30">
        <f>SUM(D18:D24)</f>
        <v>9995103</v>
      </c>
    </row>
    <row r="26" spans="1:4" ht="25.5" thickBot="1" x14ac:dyDescent="0.3">
      <c r="A26" s="13" t="s">
        <v>60</v>
      </c>
      <c r="B26" s="15"/>
      <c r="C26" s="29" t="s">
        <v>14</v>
      </c>
      <c r="D26" s="29"/>
    </row>
    <row r="27" spans="1:4" ht="15.75" thickBot="1" x14ac:dyDescent="0.3">
      <c r="A27" s="16" t="s">
        <v>61</v>
      </c>
      <c r="B27" s="17"/>
      <c r="C27" s="30">
        <f>C25</f>
        <v>83577380</v>
      </c>
      <c r="D27" s="30">
        <f>D25</f>
        <v>9995103</v>
      </c>
    </row>
    <row r="28" spans="1:4" ht="15.75" thickBot="1" x14ac:dyDescent="0.3">
      <c r="A28" s="10" t="s">
        <v>62</v>
      </c>
      <c r="B28" s="18"/>
      <c r="C28" s="31">
        <f>C16+C25</f>
        <v>105465427</v>
      </c>
      <c r="D28" s="31">
        <f>D16+D25</f>
        <v>26430821</v>
      </c>
    </row>
    <row r="29" spans="1:4" ht="15.75" thickBot="1" x14ac:dyDescent="0.3">
      <c r="A29" s="10" t="s">
        <v>63</v>
      </c>
      <c r="B29" s="18"/>
      <c r="C29" s="32"/>
      <c r="D29" s="32"/>
    </row>
    <row r="30" spans="1:4" ht="15.75" thickBot="1" x14ac:dyDescent="0.3">
      <c r="A30" s="10" t="s">
        <v>64</v>
      </c>
      <c r="B30" s="18"/>
      <c r="C30" s="32"/>
      <c r="D30" s="32"/>
    </row>
    <row r="31" spans="1:4" x14ac:dyDescent="0.25">
      <c r="A31" s="13" t="s">
        <v>65</v>
      </c>
      <c r="B31" s="14"/>
      <c r="C31" s="29">
        <v>9501015</v>
      </c>
      <c r="D31" s="29">
        <v>9501015</v>
      </c>
    </row>
    <row r="32" spans="1:4" ht="15.75" thickBot="1" x14ac:dyDescent="0.3">
      <c r="A32" s="13" t="s">
        <v>129</v>
      </c>
      <c r="B32" s="15"/>
      <c r="C32" s="29">
        <v>42299541</v>
      </c>
      <c r="D32" s="29">
        <v>-983258</v>
      </c>
    </row>
    <row r="33" spans="1:4" ht="15.75" thickBot="1" x14ac:dyDescent="0.3">
      <c r="A33" s="16" t="s">
        <v>67</v>
      </c>
      <c r="B33" s="17"/>
      <c r="C33" s="30">
        <f>SUM(C31:C32)</f>
        <v>51800556</v>
      </c>
      <c r="D33" s="30">
        <f>SUM(D31:D32)</f>
        <v>8517757</v>
      </c>
    </row>
    <row r="34" spans="1:4" ht="15.75" thickBot="1" x14ac:dyDescent="0.3">
      <c r="A34" s="10" t="s">
        <v>68</v>
      </c>
      <c r="B34" s="18"/>
      <c r="C34" s="33"/>
      <c r="D34" s="33"/>
    </row>
    <row r="35" spans="1:4" x14ac:dyDescent="0.25">
      <c r="A35" s="13" t="s">
        <v>69</v>
      </c>
      <c r="B35" s="14">
        <v>15</v>
      </c>
      <c r="C35" s="29"/>
      <c r="D35" s="29"/>
    </row>
    <row r="36" spans="1:4" x14ac:dyDescent="0.25">
      <c r="A36" s="13" t="s">
        <v>70</v>
      </c>
      <c r="B36" s="14">
        <v>16</v>
      </c>
      <c r="C36" s="29"/>
      <c r="D36" s="29"/>
    </row>
    <row r="37" spans="1:4" x14ac:dyDescent="0.25">
      <c r="A37" s="13" t="s">
        <v>117</v>
      </c>
      <c r="B37" s="14"/>
      <c r="C37" s="29">
        <v>346905</v>
      </c>
      <c r="D37" s="29"/>
    </row>
    <row r="38" spans="1:4" ht="15.75" thickBot="1" x14ac:dyDescent="0.3">
      <c r="A38" s="13" t="s">
        <v>71</v>
      </c>
      <c r="B38" s="14">
        <v>21</v>
      </c>
      <c r="C38" s="29">
        <v>1589932</v>
      </c>
      <c r="D38" s="29">
        <v>1531635</v>
      </c>
    </row>
    <row r="39" spans="1:4" ht="15.75" thickBot="1" x14ac:dyDescent="0.3">
      <c r="A39" s="16" t="s">
        <v>72</v>
      </c>
      <c r="B39" s="17"/>
      <c r="C39" s="30">
        <f>SUM(C35:C38)</f>
        <v>1936837</v>
      </c>
      <c r="D39" s="30">
        <f>SUM(D35:D38)</f>
        <v>1531635</v>
      </c>
    </row>
    <row r="40" spans="1:4" ht="15.75" thickBot="1" x14ac:dyDescent="0.3">
      <c r="A40" s="10" t="s">
        <v>73</v>
      </c>
      <c r="B40" s="18"/>
      <c r="C40" s="28"/>
      <c r="D40" s="28"/>
    </row>
    <row r="41" spans="1:4" x14ac:dyDescent="0.25">
      <c r="A41" s="13" t="s">
        <v>74</v>
      </c>
      <c r="B41" s="14">
        <v>15</v>
      </c>
      <c r="C41" s="29">
        <v>4398585</v>
      </c>
      <c r="D41" s="29">
        <v>9840344</v>
      </c>
    </row>
    <row r="42" spans="1:4" x14ac:dyDescent="0.25">
      <c r="A42" s="13" t="s">
        <v>118</v>
      </c>
      <c r="B42" s="14">
        <v>15</v>
      </c>
      <c r="C42" s="29">
        <v>10215495</v>
      </c>
      <c r="D42" s="29"/>
    </row>
    <row r="43" spans="1:4" x14ac:dyDescent="0.25">
      <c r="A43" s="13" t="s">
        <v>107</v>
      </c>
      <c r="B43" s="14">
        <v>19</v>
      </c>
      <c r="C43" s="29">
        <v>133741</v>
      </c>
      <c r="D43" s="29">
        <v>157888</v>
      </c>
    </row>
    <row r="44" spans="1:4" x14ac:dyDescent="0.25">
      <c r="A44" s="13" t="s">
        <v>70</v>
      </c>
      <c r="B44" s="14">
        <v>16</v>
      </c>
      <c r="C44" s="29"/>
      <c r="D44" s="29">
        <v>5391270</v>
      </c>
    </row>
    <row r="45" spans="1:4" x14ac:dyDescent="0.25">
      <c r="A45" s="13" t="s">
        <v>75</v>
      </c>
      <c r="B45" s="15"/>
      <c r="C45" s="29">
        <v>16941017</v>
      </c>
      <c r="D45" s="29">
        <v>281217</v>
      </c>
    </row>
    <row r="46" spans="1:4" x14ac:dyDescent="0.25">
      <c r="A46" s="13" t="s">
        <v>76</v>
      </c>
      <c r="B46" s="14">
        <v>17.18</v>
      </c>
      <c r="C46" s="29">
        <v>1170846</v>
      </c>
      <c r="D46" s="29">
        <v>710710</v>
      </c>
    </row>
    <row r="47" spans="1:4" ht="15.75" thickBot="1" x14ac:dyDescent="0.3">
      <c r="A47" s="13" t="s">
        <v>130</v>
      </c>
      <c r="B47" s="53"/>
      <c r="C47" s="54">
        <v>18868350</v>
      </c>
      <c r="D47" s="54"/>
    </row>
    <row r="48" spans="1:4" ht="15.75" thickBot="1" x14ac:dyDescent="0.3">
      <c r="A48" s="16" t="s">
        <v>77</v>
      </c>
      <c r="B48" s="19"/>
      <c r="C48" s="30">
        <f>SUM(C41:C47)</f>
        <v>51728034</v>
      </c>
      <c r="D48" s="30">
        <f>SUM(D41:D46)</f>
        <v>16381429</v>
      </c>
    </row>
    <row r="49" spans="1:4" ht="24.75" x14ac:dyDescent="0.25">
      <c r="A49" s="35" t="s">
        <v>78</v>
      </c>
      <c r="B49" s="36"/>
      <c r="C49" s="37">
        <f>C33+C39+C48</f>
        <v>105465427</v>
      </c>
      <c r="D49" s="37">
        <f>D33+D39+D48</f>
        <v>26430821</v>
      </c>
    </row>
    <row r="50" spans="1:4" ht="15.75" thickBot="1" x14ac:dyDescent="0.3">
      <c r="A50" s="38" t="s">
        <v>105</v>
      </c>
      <c r="B50" s="39"/>
      <c r="C50" s="40">
        <f>(C28-C12-C39-C48)/4276</f>
        <v>12076.400140318054</v>
      </c>
      <c r="D50" s="40">
        <f>(D28-D12-D39-D48)/4276</f>
        <v>1952.3002806361085</v>
      </c>
    </row>
    <row r="51" spans="1:4" x14ac:dyDescent="0.25">
      <c r="C51"/>
    </row>
    <row r="52" spans="1:4" x14ac:dyDescent="0.25">
      <c r="A52" s="3" t="s">
        <v>100</v>
      </c>
      <c r="B52" s="3" t="s">
        <v>101</v>
      </c>
      <c r="C52"/>
      <c r="D52"/>
    </row>
    <row r="53" spans="1:4" x14ac:dyDescent="0.25">
      <c r="A53" s="3"/>
      <c r="B53" s="3"/>
      <c r="C53"/>
      <c r="D53"/>
    </row>
    <row r="54" spans="1:4" x14ac:dyDescent="0.25">
      <c r="A54" s="3" t="s">
        <v>121</v>
      </c>
      <c r="B54" s="3" t="s">
        <v>122</v>
      </c>
      <c r="C54"/>
      <c r="D54"/>
    </row>
    <row r="55" spans="1:4" x14ac:dyDescent="0.25">
      <c r="A55" s="3"/>
      <c r="C55"/>
      <c r="D55"/>
    </row>
    <row r="56" spans="1:4" x14ac:dyDescent="0.25">
      <c r="A56" s="3" t="s">
        <v>112</v>
      </c>
      <c r="B56" s="3" t="s">
        <v>109</v>
      </c>
      <c r="C56"/>
      <c r="D56"/>
    </row>
    <row r="57" spans="1:4" x14ac:dyDescent="0.25">
      <c r="A57" s="34"/>
      <c r="C57"/>
      <c r="D57"/>
    </row>
    <row r="58" spans="1:4" x14ac:dyDescent="0.25">
      <c r="D58"/>
    </row>
    <row r="59" spans="1:4" x14ac:dyDescent="0.25">
      <c r="C59"/>
      <c r="D59"/>
    </row>
    <row r="60" spans="1:4" x14ac:dyDescent="0.25">
      <c r="C60"/>
      <c r="D60"/>
    </row>
    <row r="61" spans="1:4" x14ac:dyDescent="0.25">
      <c r="C61"/>
      <c r="D61"/>
    </row>
    <row r="62" spans="1:4" x14ac:dyDescent="0.25">
      <c r="C62"/>
      <c r="D62"/>
    </row>
    <row r="63" spans="1:4" x14ac:dyDescent="0.25">
      <c r="C63"/>
      <c r="D63"/>
    </row>
    <row r="64" spans="1:4" x14ac:dyDescent="0.25">
      <c r="C64"/>
      <c r="D64"/>
    </row>
    <row r="65" spans="3:4" x14ac:dyDescent="0.25">
      <c r="C65"/>
      <c r="D65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C14" sqref="C14:D15"/>
    </sheetView>
  </sheetViews>
  <sheetFormatPr defaultRowHeight="15" x14ac:dyDescent="0.25"/>
  <cols>
    <col min="1" max="1" width="59.42578125" customWidth="1"/>
    <col min="2" max="2" width="8.7109375" customWidth="1"/>
    <col min="3" max="4" width="11.28515625" customWidth="1"/>
  </cols>
  <sheetData>
    <row r="1" spans="1:4" x14ac:dyDescent="0.25">
      <c r="A1" s="51" t="s">
        <v>98</v>
      </c>
    </row>
    <row r="2" spans="1:4" x14ac:dyDescent="0.25">
      <c r="A2" t="s">
        <v>104</v>
      </c>
    </row>
    <row r="3" spans="1:4" x14ac:dyDescent="0.25">
      <c r="A3" t="s">
        <v>123</v>
      </c>
    </row>
    <row r="4" spans="1:4" ht="15.75" thickBot="1" x14ac:dyDescent="0.3"/>
    <row r="5" spans="1:4" ht="24.75" thickBot="1" x14ac:dyDescent="0.3">
      <c r="A5" s="8" t="s">
        <v>0</v>
      </c>
      <c r="B5" s="9" t="s">
        <v>42</v>
      </c>
      <c r="C5" s="9" t="s">
        <v>125</v>
      </c>
      <c r="D5" s="9" t="s">
        <v>126</v>
      </c>
    </row>
    <row r="6" spans="1:4" x14ac:dyDescent="0.25">
      <c r="A6" s="5" t="s">
        <v>79</v>
      </c>
      <c r="B6" s="20">
        <v>23</v>
      </c>
      <c r="C6" s="41">
        <v>147725823</v>
      </c>
      <c r="D6" s="41">
        <v>20613776</v>
      </c>
    </row>
    <row r="7" spans="1:4" ht="15.75" thickBot="1" x14ac:dyDescent="0.3">
      <c r="A7" s="5" t="s">
        <v>80</v>
      </c>
      <c r="B7" s="20">
        <v>24</v>
      </c>
      <c r="C7" s="41">
        <v>-20829935</v>
      </c>
      <c r="D7" s="41">
        <v>-9454296</v>
      </c>
    </row>
    <row r="8" spans="1:4" ht="15.75" thickBot="1" x14ac:dyDescent="0.3">
      <c r="A8" s="6" t="s">
        <v>81</v>
      </c>
      <c r="B8" s="9"/>
      <c r="C8" s="27">
        <f>SUM(C6:C7)</f>
        <v>126895888</v>
      </c>
      <c r="D8" s="27">
        <f>SUM(D6:D7)</f>
        <v>11159480</v>
      </c>
    </row>
    <row r="9" spans="1:4" x14ac:dyDescent="0.25">
      <c r="A9" s="5" t="s">
        <v>82</v>
      </c>
      <c r="B9" s="20">
        <v>27</v>
      </c>
      <c r="C9" s="41">
        <v>3788656</v>
      </c>
      <c r="D9" s="41">
        <v>294341</v>
      </c>
    </row>
    <row r="10" spans="1:4" x14ac:dyDescent="0.25">
      <c r="A10" s="5" t="s">
        <v>83</v>
      </c>
      <c r="B10" s="20">
        <v>25</v>
      </c>
      <c r="C10" s="41">
        <v>-1002308</v>
      </c>
      <c r="D10" s="41">
        <v>-425405</v>
      </c>
    </row>
    <row r="11" spans="1:4" x14ac:dyDescent="0.25">
      <c r="A11" s="5" t="s">
        <v>84</v>
      </c>
      <c r="B11" s="20">
        <v>26</v>
      </c>
      <c r="C11" s="41">
        <v>-36353303</v>
      </c>
      <c r="D11" s="41">
        <v>-1595863</v>
      </c>
    </row>
    <row r="12" spans="1:4" ht="15.75" thickBot="1" x14ac:dyDescent="0.3">
      <c r="A12" s="5" t="s">
        <v>85</v>
      </c>
      <c r="B12" s="20">
        <v>27</v>
      </c>
      <c r="C12" s="41">
        <v>-719138</v>
      </c>
      <c r="D12" s="41">
        <v>-610341</v>
      </c>
    </row>
    <row r="13" spans="1:4" ht="15.75" thickBot="1" x14ac:dyDescent="0.3">
      <c r="A13" s="6" t="s">
        <v>86</v>
      </c>
      <c r="B13" s="9"/>
      <c r="C13" s="27">
        <f>SUM(C8:C12)</f>
        <v>92609795</v>
      </c>
      <c r="D13" s="27">
        <f>SUM(D8:D12)</f>
        <v>8822212</v>
      </c>
    </row>
    <row r="14" spans="1:4" x14ac:dyDescent="0.25">
      <c r="A14" s="21" t="s">
        <v>87</v>
      </c>
      <c r="B14" s="22">
        <v>28</v>
      </c>
      <c r="C14" s="41">
        <v>475475</v>
      </c>
      <c r="D14" s="41">
        <v>12489</v>
      </c>
    </row>
    <row r="15" spans="1:4" ht="15.75" thickBot="1" x14ac:dyDescent="0.3">
      <c r="A15" s="5" t="s">
        <v>88</v>
      </c>
      <c r="B15" s="20">
        <v>29</v>
      </c>
      <c r="C15" s="41">
        <v>-128847</v>
      </c>
      <c r="D15" s="41">
        <v>-866024</v>
      </c>
    </row>
    <row r="16" spans="1:4" ht="15.75" thickBot="1" x14ac:dyDescent="0.3">
      <c r="A16" s="6" t="s">
        <v>89</v>
      </c>
      <c r="B16" s="9"/>
      <c r="C16" s="27">
        <f>SUM(C13:C15)</f>
        <v>92956423</v>
      </c>
      <c r="D16" s="27">
        <f>SUM(D13:D15)</f>
        <v>7968677</v>
      </c>
    </row>
    <row r="17" spans="1:4" ht="15.75" thickBot="1" x14ac:dyDescent="0.3">
      <c r="A17" s="5" t="s">
        <v>90</v>
      </c>
      <c r="B17" s="20"/>
      <c r="C17" s="41">
        <v>-18524624</v>
      </c>
      <c r="D17" s="41">
        <v>-1190905</v>
      </c>
    </row>
    <row r="18" spans="1:4" ht="15.75" thickBot="1" x14ac:dyDescent="0.3">
      <c r="A18" s="6" t="s">
        <v>91</v>
      </c>
      <c r="B18" s="23"/>
      <c r="C18" s="27">
        <f>C16+C17</f>
        <v>74431799</v>
      </c>
      <c r="D18" s="27">
        <f>D16+D17</f>
        <v>6777772</v>
      </c>
    </row>
    <row r="19" spans="1:4" ht="15.75" thickBot="1" x14ac:dyDescent="0.3">
      <c r="A19" s="2" t="s">
        <v>119</v>
      </c>
      <c r="B19" s="24"/>
      <c r="C19" s="42">
        <f>C18</f>
        <v>74431799</v>
      </c>
      <c r="D19" s="42">
        <f>D18</f>
        <v>6777772</v>
      </c>
    </row>
    <row r="20" spans="1:4" ht="15.75" thickBot="1" x14ac:dyDescent="0.3">
      <c r="A20" s="2" t="s">
        <v>131</v>
      </c>
      <c r="B20" s="24"/>
      <c r="C20" s="42">
        <v>17106.88</v>
      </c>
      <c r="D20" s="42">
        <v>1585.07</v>
      </c>
    </row>
    <row r="21" spans="1:4" x14ac:dyDescent="0.25">
      <c r="A21" s="49"/>
      <c r="B21" s="52"/>
      <c r="C21" s="50"/>
      <c r="D21" s="50"/>
    </row>
    <row r="23" spans="1:4" x14ac:dyDescent="0.25">
      <c r="A23" s="3" t="s">
        <v>100</v>
      </c>
      <c r="B23" s="3" t="s">
        <v>101</v>
      </c>
    </row>
    <row r="24" spans="1:4" x14ac:dyDescent="0.25">
      <c r="A24" s="3"/>
      <c r="B24" s="3"/>
    </row>
    <row r="25" spans="1:4" x14ac:dyDescent="0.25">
      <c r="A25" s="3" t="s">
        <v>121</v>
      </c>
      <c r="B25" s="3" t="s">
        <v>122</v>
      </c>
    </row>
    <row r="26" spans="1:4" x14ac:dyDescent="0.25">
      <c r="A26" s="3"/>
    </row>
    <row r="27" spans="1:4" x14ac:dyDescent="0.25">
      <c r="A27" s="3" t="s">
        <v>112</v>
      </c>
      <c r="B27" s="3" t="s">
        <v>108</v>
      </c>
    </row>
    <row r="28" spans="1:4" x14ac:dyDescent="0.25">
      <c r="C28" s="26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topLeftCell="A31" workbookViewId="0">
      <selection activeCell="B46" sqref="B46:C49"/>
    </sheetView>
  </sheetViews>
  <sheetFormatPr defaultRowHeight="15" x14ac:dyDescent="0.25"/>
  <cols>
    <col min="1" max="1" width="61.42578125" customWidth="1"/>
    <col min="2" max="3" width="14.28515625" customWidth="1"/>
  </cols>
  <sheetData>
    <row r="2" spans="1:3" x14ac:dyDescent="0.25">
      <c r="A2" s="51" t="s">
        <v>98</v>
      </c>
    </row>
    <row r="3" spans="1:3" x14ac:dyDescent="0.25">
      <c r="A3" t="s">
        <v>102</v>
      </c>
    </row>
    <row r="4" spans="1:3" x14ac:dyDescent="0.25">
      <c r="A4" t="s">
        <v>123</v>
      </c>
    </row>
    <row r="5" spans="1:3" ht="15.75" thickBot="1" x14ac:dyDescent="0.3"/>
    <row r="6" spans="1:3" ht="15.75" thickBot="1" x14ac:dyDescent="0.3">
      <c r="A6" s="1" t="s">
        <v>0</v>
      </c>
      <c r="B6" s="9" t="s">
        <v>125</v>
      </c>
      <c r="C6" s="9" t="s">
        <v>126</v>
      </c>
    </row>
    <row r="7" spans="1:3" ht="15.75" thickBot="1" x14ac:dyDescent="0.3">
      <c r="A7" s="2" t="s">
        <v>1</v>
      </c>
      <c r="B7" s="4"/>
      <c r="C7" s="4"/>
    </row>
    <row r="8" spans="1:3" ht="15.75" thickBot="1" x14ac:dyDescent="0.3">
      <c r="A8" s="5" t="s">
        <v>2</v>
      </c>
      <c r="B8" s="43">
        <v>92956423</v>
      </c>
      <c r="C8" s="43">
        <v>7968677</v>
      </c>
    </row>
    <row r="9" spans="1:3" ht="15.75" thickBot="1" x14ac:dyDescent="0.3">
      <c r="A9" s="6" t="s">
        <v>3</v>
      </c>
      <c r="B9" s="45"/>
      <c r="C9" s="45"/>
    </row>
    <row r="10" spans="1:3" x14ac:dyDescent="0.25">
      <c r="A10" s="7" t="s">
        <v>4</v>
      </c>
      <c r="B10" s="43">
        <v>1420144</v>
      </c>
      <c r="C10" s="43">
        <v>774921</v>
      </c>
    </row>
    <row r="11" spans="1:3" x14ac:dyDescent="0.25">
      <c r="A11" s="7" t="s">
        <v>5</v>
      </c>
      <c r="B11" s="43" t="s">
        <v>14</v>
      </c>
      <c r="C11" s="43">
        <v>250</v>
      </c>
    </row>
    <row r="12" spans="1:3" x14ac:dyDescent="0.25">
      <c r="A12" s="7" t="s">
        <v>6</v>
      </c>
      <c r="B12" s="43">
        <v>128847</v>
      </c>
      <c r="C12" s="43">
        <v>866024</v>
      </c>
    </row>
    <row r="13" spans="1:3" x14ac:dyDescent="0.25">
      <c r="A13" s="7" t="s">
        <v>7</v>
      </c>
      <c r="B13" s="43">
        <v>-475475</v>
      </c>
      <c r="C13" s="43">
        <v>-12489</v>
      </c>
    </row>
    <row r="14" spans="1:3" x14ac:dyDescent="0.25">
      <c r="A14" s="7" t="s">
        <v>8</v>
      </c>
      <c r="B14" s="43">
        <v>-24147</v>
      </c>
      <c r="C14" s="43">
        <v>-2276</v>
      </c>
    </row>
    <row r="15" spans="1:3" x14ac:dyDescent="0.25">
      <c r="A15" s="7" t="s">
        <v>9</v>
      </c>
      <c r="B15" s="43" t="s">
        <v>14</v>
      </c>
      <c r="C15" s="43">
        <v>-45606</v>
      </c>
    </row>
    <row r="16" spans="1:3" x14ac:dyDescent="0.25">
      <c r="A16" s="7" t="s">
        <v>10</v>
      </c>
      <c r="B16" s="43">
        <v>-783</v>
      </c>
      <c r="C16" s="43" t="s">
        <v>14</v>
      </c>
    </row>
    <row r="17" spans="1:3" x14ac:dyDescent="0.25">
      <c r="A17" s="7" t="s">
        <v>11</v>
      </c>
      <c r="B17" s="43" t="s">
        <v>14</v>
      </c>
      <c r="C17" s="43" t="s">
        <v>14</v>
      </c>
    </row>
    <row r="18" spans="1:3" x14ac:dyDescent="0.25">
      <c r="A18" s="7" t="s">
        <v>12</v>
      </c>
      <c r="B18" s="43">
        <v>-2972303</v>
      </c>
      <c r="C18" s="43">
        <v>22625</v>
      </c>
    </row>
    <row r="19" spans="1:3" x14ac:dyDescent="0.25">
      <c r="A19" s="7" t="s">
        <v>13</v>
      </c>
      <c r="B19" s="43">
        <v>-3038</v>
      </c>
      <c r="C19" s="43">
        <v>-2627</v>
      </c>
    </row>
    <row r="20" spans="1:3" ht="15.75" thickBot="1" x14ac:dyDescent="0.3">
      <c r="A20" s="7" t="s">
        <v>15</v>
      </c>
      <c r="B20" s="43" t="s">
        <v>14</v>
      </c>
      <c r="C20" s="43">
        <v>2462</v>
      </c>
    </row>
    <row r="21" spans="1:3" ht="24.75" thickBot="1" x14ac:dyDescent="0.3">
      <c r="A21" s="6" t="s">
        <v>16</v>
      </c>
      <c r="B21" s="44">
        <f>SUM(B8:B20)</f>
        <v>91029668</v>
      </c>
      <c r="C21" s="44">
        <f>SUM(C8:C20)</f>
        <v>9571961</v>
      </c>
    </row>
    <row r="22" spans="1:3" x14ac:dyDescent="0.25">
      <c r="A22" s="5" t="s">
        <v>17</v>
      </c>
      <c r="B22" s="43">
        <v>-49796134</v>
      </c>
      <c r="C22" s="43">
        <v>33158</v>
      </c>
    </row>
    <row r="23" spans="1:3" x14ac:dyDescent="0.25">
      <c r="A23" s="5" t="s">
        <v>18</v>
      </c>
      <c r="B23" s="43">
        <v>-3309093</v>
      </c>
      <c r="C23" s="43">
        <v>670417</v>
      </c>
    </row>
    <row r="24" spans="1:3" x14ac:dyDescent="0.25">
      <c r="A24" s="5" t="s">
        <v>19</v>
      </c>
      <c r="B24" s="43">
        <v>-3656669</v>
      </c>
      <c r="C24" s="43">
        <v>-309899</v>
      </c>
    </row>
    <row r="25" spans="1:3" x14ac:dyDescent="0.25">
      <c r="A25" s="5" t="s">
        <v>20</v>
      </c>
      <c r="B25" s="43">
        <v>16338</v>
      </c>
      <c r="C25" s="43">
        <v>108624</v>
      </c>
    </row>
    <row r="26" spans="1:3" x14ac:dyDescent="0.25">
      <c r="A26" s="5" t="s">
        <v>111</v>
      </c>
      <c r="B26" s="43"/>
      <c r="C26" s="43"/>
    </row>
    <row r="27" spans="1:3" x14ac:dyDescent="0.25">
      <c r="A27" s="5" t="s">
        <v>21</v>
      </c>
      <c r="B27" s="43">
        <v>-1605217</v>
      </c>
      <c r="C27" s="43">
        <v>-3845024</v>
      </c>
    </row>
    <row r="28" spans="1:3" x14ac:dyDescent="0.25">
      <c r="A28" s="5" t="s">
        <v>22</v>
      </c>
      <c r="B28" s="43">
        <v>495811</v>
      </c>
      <c r="C28" s="43">
        <v>3629</v>
      </c>
    </row>
    <row r="29" spans="1:3" ht="15.75" thickBot="1" x14ac:dyDescent="0.3">
      <c r="A29" s="5" t="s">
        <v>120</v>
      </c>
      <c r="B29" s="43">
        <v>7037031</v>
      </c>
      <c r="C29" s="43">
        <v>817395</v>
      </c>
    </row>
    <row r="30" spans="1:3" ht="24.75" thickBot="1" x14ac:dyDescent="0.3">
      <c r="A30" s="6" t="s">
        <v>23</v>
      </c>
      <c r="B30" s="44">
        <f>SUM(B21:B29)</f>
        <v>40211735</v>
      </c>
      <c r="C30" s="44">
        <f>SUM(C21:C29)</f>
        <v>7050261</v>
      </c>
    </row>
    <row r="31" spans="1:3" x14ac:dyDescent="0.25">
      <c r="A31" s="5" t="s">
        <v>24</v>
      </c>
      <c r="B31" s="43">
        <v>45032</v>
      </c>
      <c r="C31" s="43">
        <v>12362</v>
      </c>
    </row>
    <row r="32" spans="1:3" x14ac:dyDescent="0.25">
      <c r="A32" s="5" t="s">
        <v>25</v>
      </c>
      <c r="B32" s="43"/>
      <c r="C32" s="43"/>
    </row>
    <row r="33" spans="1:3" x14ac:dyDescent="0.25">
      <c r="A33" s="5" t="s">
        <v>26</v>
      </c>
      <c r="B33" s="43">
        <v>-1147471</v>
      </c>
      <c r="C33" s="43">
        <v>-5275</v>
      </c>
    </row>
    <row r="34" spans="1:3" ht="15.75" thickBot="1" x14ac:dyDescent="0.3">
      <c r="A34" s="5" t="s">
        <v>132</v>
      </c>
      <c r="B34" s="43">
        <v>333562</v>
      </c>
      <c r="C34" s="43"/>
    </row>
    <row r="35" spans="1:3" ht="15.75" thickBot="1" x14ac:dyDescent="0.3">
      <c r="A35" s="6" t="s">
        <v>27</v>
      </c>
      <c r="B35" s="44">
        <f>SUM(B30:B34)</f>
        <v>39442858</v>
      </c>
      <c r="C35" s="44">
        <f>SUM(C30:C34)</f>
        <v>7057348</v>
      </c>
    </row>
    <row r="36" spans="1:3" ht="15.75" thickBot="1" x14ac:dyDescent="0.3">
      <c r="A36" s="2" t="s">
        <v>28</v>
      </c>
      <c r="B36" s="46"/>
      <c r="C36" s="46"/>
    </row>
    <row r="37" spans="1:3" x14ac:dyDescent="0.25">
      <c r="A37" s="5" t="s">
        <v>29</v>
      </c>
      <c r="B37" s="43">
        <v>-431194</v>
      </c>
      <c r="C37" s="43"/>
    </row>
    <row r="38" spans="1:3" x14ac:dyDescent="0.25">
      <c r="A38" s="5" t="s">
        <v>30</v>
      </c>
      <c r="B38" s="43"/>
      <c r="C38" s="43"/>
    </row>
    <row r="39" spans="1:3" ht="24" x14ac:dyDescent="0.25">
      <c r="A39" s="5" t="s">
        <v>31</v>
      </c>
      <c r="B39" s="43">
        <v>-2497080</v>
      </c>
      <c r="C39" s="43">
        <v>-1370304</v>
      </c>
    </row>
    <row r="40" spans="1:3" x14ac:dyDescent="0.25">
      <c r="A40" s="5" t="s">
        <v>135</v>
      </c>
      <c r="B40" s="43">
        <v>-2000050</v>
      </c>
      <c r="C40" s="43"/>
    </row>
    <row r="41" spans="1:3" x14ac:dyDescent="0.25">
      <c r="A41" s="5" t="s">
        <v>133</v>
      </c>
      <c r="B41" s="43">
        <v>15257000</v>
      </c>
      <c r="C41" s="43"/>
    </row>
    <row r="42" spans="1:3" x14ac:dyDescent="0.25">
      <c r="A42" s="5" t="s">
        <v>134</v>
      </c>
      <c r="B42" s="43">
        <v>-31926000</v>
      </c>
      <c r="C42" s="43"/>
    </row>
    <row r="43" spans="1:3" ht="15.75" thickBot="1" x14ac:dyDescent="0.3">
      <c r="A43" s="5" t="s">
        <v>32</v>
      </c>
      <c r="B43" s="43">
        <v>-14059</v>
      </c>
      <c r="C43" s="43" t="s">
        <v>14</v>
      </c>
    </row>
    <row r="44" spans="1:3" ht="15.75" thickBot="1" x14ac:dyDescent="0.3">
      <c r="A44" s="6" t="s">
        <v>33</v>
      </c>
      <c r="B44" s="44">
        <f>SUM(B37:B43)</f>
        <v>-21611383</v>
      </c>
      <c r="C44" s="44">
        <f>SUM(C37:C43)</f>
        <v>-1370304</v>
      </c>
    </row>
    <row r="45" spans="1:3" ht="15.75" thickBot="1" x14ac:dyDescent="0.3">
      <c r="A45" s="2" t="s">
        <v>34</v>
      </c>
      <c r="B45" s="47"/>
      <c r="C45" s="47"/>
    </row>
    <row r="46" spans="1:3" x14ac:dyDescent="0.25">
      <c r="A46" s="5" t="s">
        <v>35</v>
      </c>
      <c r="B46" s="43"/>
      <c r="C46" s="43"/>
    </row>
    <row r="47" spans="1:3" x14ac:dyDescent="0.25">
      <c r="A47" s="5" t="s">
        <v>36</v>
      </c>
      <c r="B47" s="43">
        <v>-7679263</v>
      </c>
      <c r="C47" s="43">
        <v>-4016184</v>
      </c>
    </row>
    <row r="48" spans="1:3" x14ac:dyDescent="0.25">
      <c r="A48" s="5" t="s">
        <v>136</v>
      </c>
      <c r="B48" s="43">
        <v>-12280650</v>
      </c>
      <c r="C48" s="43"/>
    </row>
    <row r="49" spans="1:3" ht="15.75" thickBot="1" x14ac:dyDescent="0.3">
      <c r="A49" s="5" t="s">
        <v>106</v>
      </c>
      <c r="B49" s="43"/>
      <c r="C49" s="43"/>
    </row>
    <row r="50" spans="1:3" ht="15.75" thickBot="1" x14ac:dyDescent="0.3">
      <c r="A50" s="6" t="s">
        <v>37</v>
      </c>
      <c r="B50" s="44">
        <f>SUM(B46:B49)</f>
        <v>-19959913</v>
      </c>
      <c r="C50" s="44">
        <f>SUM(C46:C49)</f>
        <v>-4016184</v>
      </c>
    </row>
    <row r="51" spans="1:3" ht="24.75" thickBot="1" x14ac:dyDescent="0.3">
      <c r="A51" s="2" t="s">
        <v>38</v>
      </c>
      <c r="B51" s="48">
        <f>B35+B44+B50+B52</f>
        <v>-975821</v>
      </c>
      <c r="C51" s="48">
        <f>C35+C44+C50+C52</f>
        <v>1681021</v>
      </c>
    </row>
    <row r="52" spans="1:3" ht="24.75" thickBot="1" x14ac:dyDescent="0.3">
      <c r="A52" s="5" t="s">
        <v>39</v>
      </c>
      <c r="B52" s="43">
        <v>1152617</v>
      </c>
      <c r="C52" s="43">
        <v>10161</v>
      </c>
    </row>
    <row r="53" spans="1:3" ht="15.75" thickBot="1" x14ac:dyDescent="0.3">
      <c r="A53" s="6" t="s">
        <v>40</v>
      </c>
      <c r="B53" s="44">
        <f>Баланс!D24</f>
        <v>2627037</v>
      </c>
      <c r="C53" s="44">
        <f>1204141+4</f>
        <v>1204145</v>
      </c>
    </row>
    <row r="54" spans="1:3" ht="15.75" thickBot="1" x14ac:dyDescent="0.3">
      <c r="A54" s="2" t="s">
        <v>41</v>
      </c>
      <c r="B54" s="48">
        <f>Баланс!C24</f>
        <v>1651216</v>
      </c>
      <c r="C54" s="48">
        <f>2885162+4</f>
        <v>2885166</v>
      </c>
    </row>
    <row r="56" spans="1:3" x14ac:dyDescent="0.25">
      <c r="A56" s="3" t="s">
        <v>100</v>
      </c>
      <c r="B56" s="3" t="s">
        <v>101</v>
      </c>
    </row>
    <row r="57" spans="1:3" x14ac:dyDescent="0.25">
      <c r="A57" s="3"/>
      <c r="B57" s="3"/>
    </row>
    <row r="58" spans="1:3" x14ac:dyDescent="0.25">
      <c r="A58" s="3" t="s">
        <v>121</v>
      </c>
      <c r="B58" s="3" t="s">
        <v>122</v>
      </c>
    </row>
    <row r="59" spans="1:3" x14ac:dyDescent="0.25">
      <c r="A59" s="3"/>
    </row>
    <row r="60" spans="1:3" x14ac:dyDescent="0.25">
      <c r="A60" s="3" t="s">
        <v>115</v>
      </c>
      <c r="B60" s="3" t="s">
        <v>110</v>
      </c>
    </row>
    <row r="62" spans="1:3" x14ac:dyDescent="0.25">
      <c r="B62" s="26"/>
      <c r="C62" s="26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tabSelected="1" workbookViewId="0">
      <selection activeCell="E13" sqref="E13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51" t="s">
        <v>98</v>
      </c>
    </row>
    <row r="3" spans="1:5" x14ac:dyDescent="0.25">
      <c r="A3" t="s">
        <v>103</v>
      </c>
    </row>
    <row r="4" spans="1:5" x14ac:dyDescent="0.25">
      <c r="A4" t="s">
        <v>123</v>
      </c>
    </row>
    <row r="5" spans="1:5" ht="15.75" thickBot="1" x14ac:dyDescent="0.3"/>
    <row r="6" spans="1:5" ht="24.75" thickBot="1" x14ac:dyDescent="0.3">
      <c r="A6" s="8" t="s">
        <v>0</v>
      </c>
      <c r="B6" s="9" t="s">
        <v>92</v>
      </c>
      <c r="C6" s="9" t="s">
        <v>93</v>
      </c>
      <c r="D6" s="9" t="s">
        <v>66</v>
      </c>
      <c r="E6" s="9" t="s">
        <v>94</v>
      </c>
    </row>
    <row r="7" spans="1:5" ht="15.75" thickBot="1" x14ac:dyDescent="0.3">
      <c r="A7" s="2" t="s">
        <v>113</v>
      </c>
      <c r="B7" s="42">
        <v>9501015</v>
      </c>
      <c r="C7" s="42"/>
      <c r="D7" s="42">
        <v>-10740465</v>
      </c>
      <c r="E7" s="42">
        <f>SUM(B7:D7)</f>
        <v>-1239450</v>
      </c>
    </row>
    <row r="8" spans="1:5" x14ac:dyDescent="0.25">
      <c r="A8" s="5" t="s">
        <v>95</v>
      </c>
      <c r="B8" s="41" t="s">
        <v>14</v>
      </c>
      <c r="C8" s="41" t="s">
        <v>14</v>
      </c>
      <c r="D8" s="41">
        <v>6777772</v>
      </c>
      <c r="E8" s="41">
        <v>6777772</v>
      </c>
    </row>
    <row r="9" spans="1:5" ht="15.75" thickBot="1" x14ac:dyDescent="0.3">
      <c r="A9" s="5" t="s">
        <v>96</v>
      </c>
      <c r="B9" s="41"/>
      <c r="C9" s="41" t="s">
        <v>14</v>
      </c>
      <c r="D9" s="41" t="s">
        <v>14</v>
      </c>
      <c r="E9" s="41">
        <v>0</v>
      </c>
    </row>
    <row r="10" spans="1:5" ht="15.75" thickBot="1" x14ac:dyDescent="0.3">
      <c r="A10" s="6" t="s">
        <v>127</v>
      </c>
      <c r="B10" s="27">
        <f>B7+SUM(B8:B9)</f>
        <v>9501015</v>
      </c>
      <c r="C10" s="27">
        <f t="shared" ref="C10:E10" si="0">C7+SUM(C8:C9)</f>
        <v>0</v>
      </c>
      <c r="D10" s="27">
        <f t="shared" si="0"/>
        <v>-3962693</v>
      </c>
      <c r="E10" s="27">
        <f t="shared" si="0"/>
        <v>5538322</v>
      </c>
    </row>
    <row r="11" spans="1:5" x14ac:dyDescent="0.25">
      <c r="A11" s="49" t="s">
        <v>114</v>
      </c>
      <c r="B11" s="50">
        <v>9501015</v>
      </c>
      <c r="C11" s="50"/>
      <c r="D11" s="50">
        <v>-983258</v>
      </c>
      <c r="E11" s="50">
        <v>8517757</v>
      </c>
    </row>
    <row r="12" spans="1:5" x14ac:dyDescent="0.25">
      <c r="A12" s="5" t="s">
        <v>97</v>
      </c>
      <c r="B12" s="41" t="s">
        <v>14</v>
      </c>
      <c r="C12" s="41" t="s">
        <v>14</v>
      </c>
      <c r="D12" s="41">
        <v>74431799</v>
      </c>
      <c r="E12" s="41">
        <v>74431799</v>
      </c>
    </row>
    <row r="13" spans="1:5" ht="15.75" thickBot="1" x14ac:dyDescent="0.3">
      <c r="A13" s="5" t="s">
        <v>137</v>
      </c>
      <c r="B13" s="41"/>
      <c r="C13" s="41"/>
      <c r="D13" s="41">
        <v>-31149000</v>
      </c>
      <c r="E13" s="41">
        <v>-31149000</v>
      </c>
    </row>
    <row r="14" spans="1:5" ht="15.75" thickBot="1" x14ac:dyDescent="0.3">
      <c r="A14" s="6" t="s">
        <v>128</v>
      </c>
      <c r="B14" s="27">
        <f>SUM(B11:B12)</f>
        <v>9501015</v>
      </c>
      <c r="C14" s="27">
        <f t="shared" ref="C14" si="1">SUM(C11:C12)</f>
        <v>0</v>
      </c>
      <c r="D14" s="27">
        <f>SUM(D11:D13)</f>
        <v>42299541</v>
      </c>
      <c r="E14" s="27">
        <f>SUM(E11:E13)</f>
        <v>51800556</v>
      </c>
    </row>
    <row r="15" spans="1:5" x14ac:dyDescent="0.25">
      <c r="D15" s="26">
        <f>D14-Баланс!C32</f>
        <v>0</v>
      </c>
    </row>
    <row r="16" spans="1:5" x14ac:dyDescent="0.25">
      <c r="A16" s="3" t="s">
        <v>100</v>
      </c>
      <c r="B16" s="3" t="s">
        <v>101</v>
      </c>
    </row>
    <row r="17" spans="1:2" x14ac:dyDescent="0.25">
      <c r="A17" s="3"/>
      <c r="B17" s="3"/>
    </row>
    <row r="18" spans="1:2" x14ac:dyDescent="0.25">
      <c r="A18" s="3" t="s">
        <v>121</v>
      </c>
      <c r="B18" s="3" t="s">
        <v>122</v>
      </c>
    </row>
    <row r="19" spans="1:2" x14ac:dyDescent="0.25">
      <c r="A19" s="3"/>
    </row>
    <row r="20" spans="1:2" x14ac:dyDescent="0.25">
      <c r="A20" s="3" t="s">
        <v>112</v>
      </c>
      <c r="B20" s="3" t="s">
        <v>110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2022-11-13T12:04:08Z</cp:lastPrinted>
  <dcterms:created xsi:type="dcterms:W3CDTF">2021-08-24T06:27:18Z</dcterms:created>
  <dcterms:modified xsi:type="dcterms:W3CDTF">2022-11-14T05:21:16Z</dcterms:modified>
</cp:coreProperties>
</file>