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330" activeTab="2"/>
  </bookViews>
  <sheets>
    <sheet name="Баланс" sheetId="2" r:id="rId1"/>
    <sheet name="ОПИУ" sheetId="3" r:id="rId2"/>
    <sheet name="ДДС" sheetId="1" r:id="rId3"/>
    <sheet name="Капитал" sheetId="4" r:id="rId4"/>
  </sheets>
  <calcPr calcId="144525"/>
</workbook>
</file>

<file path=xl/calcChain.xml><?xml version="1.0" encoding="utf-8"?>
<calcChain xmlns="http://schemas.openxmlformats.org/spreadsheetml/2006/main">
  <c r="C8" i="1" l="1"/>
  <c r="C28" i="2" l="1"/>
  <c r="C25" i="2"/>
  <c r="C16" i="2"/>
  <c r="C18" i="2"/>
  <c r="C21" i="2"/>
  <c r="C22" i="2"/>
  <c r="C24" i="2"/>
  <c r="C41" i="2"/>
  <c r="C32" i="2"/>
  <c r="C14" i="2"/>
  <c r="D10" i="4" l="1"/>
  <c r="E11" i="4"/>
  <c r="C27" i="2" l="1"/>
  <c r="C13" i="4"/>
  <c r="B13" i="4"/>
  <c r="C10" i="4"/>
  <c r="B10" i="4"/>
  <c r="E9" i="4"/>
  <c r="E7" i="4"/>
  <c r="B47" i="1"/>
  <c r="C47" i="1"/>
  <c r="C42" i="1"/>
  <c r="B42" i="1"/>
  <c r="D8" i="3"/>
  <c r="D13" i="3" s="1"/>
  <c r="D16" i="3" s="1"/>
  <c r="D18" i="3" s="1"/>
  <c r="D19" i="3" s="1"/>
  <c r="C8" i="3"/>
  <c r="D39" i="2"/>
  <c r="C39" i="2"/>
  <c r="C33" i="2"/>
  <c r="C13" i="3" l="1"/>
  <c r="C16" i="3" s="1"/>
  <c r="C21" i="1"/>
  <c r="C30" i="1" s="1"/>
  <c r="C47" i="2"/>
  <c r="C48" i="2" s="1"/>
  <c r="C34" i="1" l="1"/>
  <c r="C48" i="1" s="1"/>
  <c r="C49" i="2"/>
  <c r="C18" i="3"/>
  <c r="C19" i="3" s="1"/>
  <c r="E8" i="4"/>
  <c r="E10" i="4" s="1"/>
  <c r="D12" i="4" l="1"/>
  <c r="D13" i="4" s="1"/>
  <c r="B8" i="1"/>
  <c r="B21" i="1"/>
  <c r="B30" i="1" s="1"/>
  <c r="E12" i="4"/>
  <c r="E13" i="4" s="1"/>
  <c r="D16" i="2"/>
  <c r="D47" i="2"/>
  <c r="D33" i="2"/>
  <c r="D25" i="2"/>
  <c r="D27" i="2" s="1"/>
  <c r="B34" i="1" l="1"/>
  <c r="B48" i="1" s="1"/>
  <c r="B51" i="1" s="1"/>
  <c r="D48" i="2"/>
  <c r="D28" i="2"/>
  <c r="D49" i="2" s="1"/>
</calcChain>
</file>

<file path=xl/sharedStrings.xml><?xml version="1.0" encoding="utf-8"?>
<sst xmlns="http://schemas.openxmlformats.org/spreadsheetml/2006/main" count="176" uniqueCount="131">
  <si>
    <t>В тысячах казахстанских тенге</t>
  </si>
  <si>
    <t>Движение денежных средств от операционной деятельности</t>
  </si>
  <si>
    <t>Убыток до налогообложения:</t>
  </si>
  <si>
    <t>Корректировкина:</t>
  </si>
  <si>
    <t>износ и амортизацию</t>
  </si>
  <si>
    <t>убыток от выбытия основных средств и других долгосрочных активов</t>
  </si>
  <si>
    <t>расходы по финансированию</t>
  </si>
  <si>
    <t>доходы от финансирования</t>
  </si>
  <si>
    <t>резерв по неиспользованным отпускам</t>
  </si>
  <si>
    <t>доходы от списания обязательств</t>
  </si>
  <si>
    <t>убыток от обесценения финансовых активов</t>
  </si>
  <si>
    <t>убыток от обесценения нефинансовых активов</t>
  </si>
  <si>
    <t>нереализованная курсовая разница</t>
  </si>
  <si>
    <t>излишки и безвозмездно полученные активы</t>
  </si>
  <si>
    <t>-</t>
  </si>
  <si>
    <t>прочие</t>
  </si>
  <si>
    <t>Денежные средства от операционной деятельности до изменений в оборотном капитале</t>
  </si>
  <si>
    <t>изменение торговой и прочей дебиторской задолженности</t>
  </si>
  <si>
    <t>изменение товарно-материальных запасов</t>
  </si>
  <si>
    <t>изменение прочих оборотных активов</t>
  </si>
  <si>
    <t>изменение текущих налоговых активов</t>
  </si>
  <si>
    <t>изменение торговой и прочей кредиторской задолженности</t>
  </si>
  <si>
    <t>изменение прочих налогов к уплате</t>
  </si>
  <si>
    <t>Чистая сумма денежных средств от операционной деятельности до подоходного налога и процентов</t>
  </si>
  <si>
    <t>проценты полученные</t>
  </si>
  <si>
    <t>проценты уплаченные</t>
  </si>
  <si>
    <t>уплаченный подоходный налог</t>
  </si>
  <si>
    <t>Чистые денежные средства от операционной деятельности</t>
  </si>
  <si>
    <t>Движение денежных средств от инвестиционной деятельности</t>
  </si>
  <si>
    <t>возврат / (размещение) депозитов, нетто</t>
  </si>
  <si>
    <t>поступление от продажи основных средств</t>
  </si>
  <si>
    <t>приобретение основных средств, горнорудных и других долгосрочных активов</t>
  </si>
  <si>
    <t>авансы, выплаченные под долгосрочные активы</t>
  </si>
  <si>
    <t>Чистые денежные средства от инвестиционной деятельности</t>
  </si>
  <si>
    <t>Движение денежных средств от финансовой деятельности</t>
  </si>
  <si>
    <t>получение займов</t>
  </si>
  <si>
    <t>погашение займов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</si>
  <si>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</si>
  <si>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</si>
  <si>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Влияние изменений обменного курса на сальдо денежных средств в иностранной валюте</t>
  </si>
  <si>
    <t>Денежные средства и их эквиваленты на начало периода</t>
  </si>
  <si>
    <t>Денежные средства и их эквиваленты на конец периода</t>
  </si>
  <si>
    <t>Примечания*</t>
  </si>
  <si>
    <t>АКТИВЫ</t>
  </si>
  <si>
    <t>Внеоборотные активы</t>
  </si>
  <si>
    <t>Горнорудные активы</t>
  </si>
  <si>
    <t>Основные средства</t>
  </si>
  <si>
    <t>Незавершенное строительство</t>
  </si>
  <si>
    <t>Нематериальные активы</t>
  </si>
  <si>
    <t>Авансы, выданные за долгосрочные активы</t>
  </si>
  <si>
    <t>Инвестиции в долевые инструменты</t>
  </si>
  <si>
    <t>Прочие внеоборотные активы</t>
  </si>
  <si>
    <t>Итого внеоборотные активы</t>
  </si>
  <si>
    <t>Оборотные активы</t>
  </si>
  <si>
    <t>Товарно-материальные запасы</t>
  </si>
  <si>
    <t>Торговая и прочая дебиторская задолженность</t>
  </si>
  <si>
    <t>Предоплата по подоходному налогу</t>
  </si>
  <si>
    <t>Текущие налоговые активы</t>
  </si>
  <si>
    <t>Прочие оборотные активы</t>
  </si>
  <si>
    <t>Денежные средства и их эквиваленты</t>
  </si>
  <si>
    <t>Долгосрочные активы, предназначенные для продажи</t>
  </si>
  <si>
    <t>Итого краткосрочные активы</t>
  </si>
  <si>
    <t>ИТОГО АКТИВЫ</t>
  </si>
  <si>
    <t>КАПИТАЛ И ОБЯЗАТЕЛЬСТВА</t>
  </si>
  <si>
    <t>Капитал</t>
  </si>
  <si>
    <t>Уставный капитал</t>
  </si>
  <si>
    <t>Непокрытый убыток</t>
  </si>
  <si>
    <t>ИТОГО КАПИТАЛ</t>
  </si>
  <si>
    <t>Долгосрочные обязательства</t>
  </si>
  <si>
    <t>Торговая кредиторская задолженность</t>
  </si>
  <si>
    <t>Займы полученные</t>
  </si>
  <si>
    <t>Долгосрочные оценочные обязательства</t>
  </si>
  <si>
    <t>Итого долгосрочные обязательства</t>
  </si>
  <si>
    <t>Текущие обязательства</t>
  </si>
  <si>
    <t>Торговая и прочая кредиторская задолженность</t>
  </si>
  <si>
    <t>Обязательства по подоходному налогу</t>
  </si>
  <si>
    <t>Прочие налоги к уплате</t>
  </si>
  <si>
    <t>Итого текущие обязательства</t>
  </si>
  <si>
    <t>ИТОГО СОБСТВЕННЫЙ КАПИТАЛ И ОБЯЗАТЕЛЬСТВА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</si>
  <si>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</si>
  <si>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</si>
  <si>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</si>
  <si>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</si>
  <si>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</si>
  <si>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</si>
  <si>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</si>
  <si>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 / (убыток)</t>
  </si>
  <si>
    <t>Доходы от финансирования</t>
  </si>
  <si>
    <t>Расходы от финансирования</t>
  </si>
  <si>
    <t>Убыток до налогообложения</t>
  </si>
  <si>
    <t>Расходы по подоходному налогу</t>
  </si>
  <si>
    <t>Убыток за год</t>
  </si>
  <si>
    <t xml:space="preserve">Уставный капитал </t>
  </si>
  <si>
    <t>Изъятый капитал</t>
  </si>
  <si>
    <t>Итого</t>
  </si>
  <si>
    <t>Убыток и совокупный убыток за год</t>
  </si>
  <si>
    <t>Размещение акций</t>
  </si>
  <si>
    <t>Прибыль и совокупный доход за год</t>
  </si>
  <si>
    <t>АО "Шубарколь Премиум"</t>
  </si>
  <si>
    <t>Консолидированный отчёт о финансовом положении</t>
  </si>
  <si>
    <t>Генеральный директор</t>
  </si>
  <si>
    <t>_________________ Ф.Э. Азизов</t>
  </si>
  <si>
    <t>Консолидированный отчёт о движении денежных средств</t>
  </si>
  <si>
    <t>Консолидированный отчёт об изменениях в капитале</t>
  </si>
  <si>
    <t>Консолидированный отчёт о совокупном доходе</t>
  </si>
  <si>
    <t>Балансовая стоимость акций, тенге</t>
  </si>
  <si>
    <t>прочие поступления</t>
  </si>
  <si>
    <t>Краткосрочные оценочные обязательства</t>
  </si>
  <si>
    <t>_________________ Ю.Е.Дубик</t>
  </si>
  <si>
    <t xml:space="preserve">_________________ Ю.Е. Дубик </t>
  </si>
  <si>
    <t>_________________ Ю.Е. Дубик</t>
  </si>
  <si>
    <t>изменение прочих долгосрочных активов</t>
  </si>
  <si>
    <t>Главный бухгалтер</t>
  </si>
  <si>
    <t>Остаток на 01 января 2021 года</t>
  </si>
  <si>
    <t>Сальдо на 01.01.2022 г.</t>
  </si>
  <si>
    <t>Главного бухгалтер</t>
  </si>
  <si>
    <t>6 мес.2022г.</t>
  </si>
  <si>
    <t>6 мес.2021г.</t>
  </si>
  <si>
    <t>За 6 месяцев, закончившихся 30 июня 2022 года</t>
  </si>
  <si>
    <t>По состоянию на 30 июня 2022 года</t>
  </si>
  <si>
    <t>Остаток на 30 июня 2022 года</t>
  </si>
  <si>
    <t>Остаток на 30 июня 2021 года</t>
  </si>
  <si>
    <t>Займы выданные</t>
  </si>
  <si>
    <t>Отложенное налоговое обязательство</t>
  </si>
  <si>
    <t>Обязательства по договору</t>
  </si>
  <si>
    <t>Совокупный убыток за период</t>
  </si>
  <si>
    <t>изменение обязательств по договору</t>
  </si>
  <si>
    <t>Приобретение доли участия в других организациях</t>
  </si>
  <si>
    <t>Выдача займов</t>
  </si>
  <si>
    <t>Финансовый директор</t>
  </si>
  <si>
    <t>_________________  Дауытқазы М.Д.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</si>
</sst>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/>
    <xf numFmtId="0" fontId="3" fillId="0" borderId="2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justify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right" vertical="top" wrapText="1"/>
    </xf>
    <xf numFmtId="3" fontId="0" fillId="0" borderId="0" xfId="0" applyNumberFormat="1"/>
    <xf numFmtId="3" fontId="3" fillId="0" borderId="1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justify"/>
    </xf>
    <xf numFmtId="3" fontId="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justify"/>
    </xf>
    <xf numFmtId="3" fontId="3" fillId="0" borderId="2" xfId="0" applyNumberFormat="1" applyFont="1" applyBorder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left" vertical="top"/>
    </xf>
    <xf numFmtId="3" fontId="1" fillId="0" borderId="2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4"/>
  <sheetViews>
    <sheetView topLeftCell="A22" workbookViewId="0">
      <selection activeCell="F30" sqref="F30:F35"/>
    </sheetView>
  </sheetViews>
  <sheetFormatPr defaultRowHeight="15" x14ac:dyDescent="0.25"/>
  <cols>
    <col min="1" max="1" width="44.42578125" customWidth="1"/>
    <col min="2" max="2" width="12.140625" customWidth="1"/>
    <col min="3" max="4" width="12.7109375" style="26" customWidth="1"/>
    <col min="6" max="6" width="9.85546875" bestFit="1" customWidth="1"/>
  </cols>
  <sheetData>
    <row r="2" spans="1:4" x14ac:dyDescent="0.25">
      <c r="A2" s="51" t="s">
        <v>98</v>
      </c>
    </row>
    <row r="3" spans="1:4" x14ac:dyDescent="0.25">
      <c r="A3" t="s">
        <v>99</v>
      </c>
    </row>
    <row r="4" spans="1:4" x14ac:dyDescent="0.25">
      <c r="A4" t="s">
        <v>119</v>
      </c>
    </row>
    <row r="5" spans="1:4" ht="15.75" thickBot="1" x14ac:dyDescent="0.3"/>
    <row r="6" spans="1:4" ht="15.75" thickBot="1" x14ac:dyDescent="0.3">
      <c r="A6" s="8" t="s">
        <v>0</v>
      </c>
      <c r="B6" s="9" t="s">
        <v>42</v>
      </c>
      <c r="C6" s="25">
        <v>44742</v>
      </c>
      <c r="D6" s="25">
        <v>44561</v>
      </c>
    </row>
    <row r="7" spans="1:4" ht="15.75" thickBot="1" x14ac:dyDescent="0.3">
      <c r="A7" s="10" t="s">
        <v>43</v>
      </c>
      <c r="B7" s="11"/>
      <c r="C7" s="28"/>
      <c r="D7" s="28"/>
    </row>
    <row r="8" spans="1:4" ht="15.75" thickBot="1" x14ac:dyDescent="0.3">
      <c r="A8" s="10" t="s">
        <v>44</v>
      </c>
      <c r="B8" s="12"/>
      <c r="C8" s="28"/>
      <c r="D8" s="28"/>
    </row>
    <row r="9" spans="1:4" x14ac:dyDescent="0.25">
      <c r="A9" s="13" t="s">
        <v>45</v>
      </c>
      <c r="B9" s="14">
        <v>9</v>
      </c>
      <c r="C9" s="29">
        <v>5958540</v>
      </c>
      <c r="D9" s="29">
        <v>6037439</v>
      </c>
    </row>
    <row r="10" spans="1:4" x14ac:dyDescent="0.25">
      <c r="A10" s="13" t="s">
        <v>46</v>
      </c>
      <c r="B10" s="14">
        <v>10</v>
      </c>
      <c r="C10" s="29">
        <v>7165300</v>
      </c>
      <c r="D10" s="29">
        <v>6173132</v>
      </c>
    </row>
    <row r="11" spans="1:4" x14ac:dyDescent="0.25">
      <c r="A11" s="13" t="s">
        <v>47</v>
      </c>
      <c r="B11" s="14">
        <v>11</v>
      </c>
      <c r="C11" s="29">
        <v>702480</v>
      </c>
      <c r="D11" s="29">
        <v>1427292</v>
      </c>
    </row>
    <row r="12" spans="1:4" x14ac:dyDescent="0.25">
      <c r="A12" s="13" t="s">
        <v>48</v>
      </c>
      <c r="B12" s="14">
        <v>12</v>
      </c>
      <c r="C12" s="29">
        <v>164486</v>
      </c>
      <c r="D12" s="29">
        <v>169721</v>
      </c>
    </row>
    <row r="13" spans="1:4" x14ac:dyDescent="0.25">
      <c r="A13" s="13" t="s">
        <v>49</v>
      </c>
      <c r="B13" s="15"/>
      <c r="C13" s="29" t="s">
        <v>14</v>
      </c>
      <c r="D13" s="29" t="s">
        <v>14</v>
      </c>
    </row>
    <row r="14" spans="1:4" x14ac:dyDescent="0.25">
      <c r="A14" s="13" t="s">
        <v>50</v>
      </c>
      <c r="B14" s="14"/>
      <c r="C14" s="29">
        <f>2048227-227</f>
        <v>2048000</v>
      </c>
      <c r="D14" s="29">
        <v>48000</v>
      </c>
    </row>
    <row r="15" spans="1:4" ht="15.75" thickBot="1" x14ac:dyDescent="0.3">
      <c r="A15" s="13" t="s">
        <v>51</v>
      </c>
      <c r="B15" s="14">
        <v>14</v>
      </c>
      <c r="C15" s="29">
        <v>4755542</v>
      </c>
      <c r="D15" s="29">
        <v>2580134</v>
      </c>
    </row>
    <row r="16" spans="1:4" ht="15.75" thickBot="1" x14ac:dyDescent="0.3">
      <c r="A16" s="16" t="s">
        <v>52</v>
      </c>
      <c r="B16" s="17"/>
      <c r="C16" s="30">
        <f>SUM(C9:C15)</f>
        <v>20794348</v>
      </c>
      <c r="D16" s="30">
        <f>SUM(D9:D15)</f>
        <v>16435718</v>
      </c>
    </row>
    <row r="17" spans="1:4" ht="15.75" thickBot="1" x14ac:dyDescent="0.3">
      <c r="A17" s="10" t="s">
        <v>53</v>
      </c>
      <c r="B17" s="18"/>
      <c r="C17" s="28"/>
      <c r="D17" s="28"/>
    </row>
    <row r="18" spans="1:4" x14ac:dyDescent="0.25">
      <c r="A18" s="13" t="s">
        <v>54</v>
      </c>
      <c r="B18" s="14">
        <v>7</v>
      </c>
      <c r="C18" s="29">
        <f>3603136+7</f>
        <v>3603143</v>
      </c>
      <c r="D18" s="29">
        <v>3875376</v>
      </c>
    </row>
    <row r="19" spans="1:4" x14ac:dyDescent="0.25">
      <c r="A19" s="13" t="s">
        <v>55</v>
      </c>
      <c r="B19" s="14">
        <v>6</v>
      </c>
      <c r="C19" s="29">
        <v>45135960</v>
      </c>
      <c r="D19" s="29">
        <v>624788</v>
      </c>
    </row>
    <row r="20" spans="1:4" x14ac:dyDescent="0.25">
      <c r="A20" s="13" t="s">
        <v>56</v>
      </c>
      <c r="B20" s="15"/>
      <c r="C20" s="29">
        <v>978647</v>
      </c>
      <c r="D20" s="29">
        <v>429062</v>
      </c>
    </row>
    <row r="21" spans="1:4" x14ac:dyDescent="0.25">
      <c r="A21" s="13" t="s">
        <v>57</v>
      </c>
      <c r="B21" s="15"/>
      <c r="C21" s="29">
        <f>105305+4</f>
        <v>105309</v>
      </c>
      <c r="D21" s="29">
        <v>26894</v>
      </c>
    </row>
    <row r="22" spans="1:4" x14ac:dyDescent="0.25">
      <c r="A22" s="13" t="s">
        <v>58</v>
      </c>
      <c r="B22" s="15">
        <v>8</v>
      </c>
      <c r="C22" s="29">
        <f>2992269-6368</f>
        <v>2985901</v>
      </c>
      <c r="D22" s="29">
        <v>2411946</v>
      </c>
    </row>
    <row r="23" spans="1:4" x14ac:dyDescent="0.25">
      <c r="A23" s="13" t="s">
        <v>122</v>
      </c>
      <c r="B23" s="15"/>
      <c r="C23" s="29">
        <v>26652975</v>
      </c>
      <c r="D23" s="29">
        <v>0</v>
      </c>
    </row>
    <row r="24" spans="1:4" ht="15.75" thickBot="1" x14ac:dyDescent="0.3">
      <c r="A24" s="13" t="s">
        <v>59</v>
      </c>
      <c r="B24" s="14">
        <v>5</v>
      </c>
      <c r="C24" s="29">
        <f>7594109+830</f>
        <v>7594939</v>
      </c>
      <c r="D24" s="29">
        <v>2627037</v>
      </c>
    </row>
    <row r="25" spans="1:4" ht="15.75" thickBot="1" x14ac:dyDescent="0.3">
      <c r="A25" s="16"/>
      <c r="B25" s="17"/>
      <c r="C25" s="30">
        <f>SUM(C18:C24)</f>
        <v>87056874</v>
      </c>
      <c r="D25" s="30">
        <f>SUM(D18:D24)</f>
        <v>9995103</v>
      </c>
    </row>
    <row r="26" spans="1:4" ht="25.5" thickBot="1" x14ac:dyDescent="0.3">
      <c r="A26" s="13" t="s">
        <v>60</v>
      </c>
      <c r="B26" s="15"/>
      <c r="C26" s="29" t="s">
        <v>14</v>
      </c>
      <c r="D26" s="29"/>
    </row>
    <row r="27" spans="1:4" ht="15.75" thickBot="1" x14ac:dyDescent="0.3">
      <c r="A27" s="16" t="s">
        <v>61</v>
      </c>
      <c r="B27" s="17"/>
      <c r="C27" s="30">
        <f>C25</f>
        <v>87056874</v>
      </c>
      <c r="D27" s="30">
        <f>D25</f>
        <v>9995103</v>
      </c>
    </row>
    <row r="28" spans="1:4" ht="15.75" thickBot="1" x14ac:dyDescent="0.3">
      <c r="A28" s="10" t="s">
        <v>62</v>
      </c>
      <c r="B28" s="18"/>
      <c r="C28" s="31">
        <f>C16+C25</f>
        <v>107851222</v>
      </c>
      <c r="D28" s="31">
        <f>D16+D25</f>
        <v>26430821</v>
      </c>
    </row>
    <row r="29" spans="1:4" ht="15.75" thickBot="1" x14ac:dyDescent="0.3">
      <c r="A29" s="10" t="s">
        <v>63</v>
      </c>
      <c r="B29" s="18"/>
      <c r="C29" s="32"/>
      <c r="D29" s="32"/>
    </row>
    <row r="30" spans="1:4" ht="15.75" thickBot="1" x14ac:dyDescent="0.3">
      <c r="A30" s="10" t="s">
        <v>64</v>
      </c>
      <c r="B30" s="18"/>
      <c r="C30" s="32"/>
      <c r="D30" s="32"/>
    </row>
    <row r="31" spans="1:4" x14ac:dyDescent="0.25">
      <c r="A31" s="13" t="s">
        <v>65</v>
      </c>
      <c r="B31" s="14"/>
      <c r="C31" s="29">
        <v>9501015</v>
      </c>
      <c r="D31" s="29">
        <v>9501015</v>
      </c>
    </row>
    <row r="32" spans="1:4" ht="15.75" thickBot="1" x14ac:dyDescent="0.3">
      <c r="A32" s="13" t="s">
        <v>66</v>
      </c>
      <c r="B32" s="15"/>
      <c r="C32" s="29">
        <f>64197930-6114</f>
        <v>64191816</v>
      </c>
      <c r="D32" s="29">
        <v>-983258</v>
      </c>
    </row>
    <row r="33" spans="1:4" ht="15.75" thickBot="1" x14ac:dyDescent="0.3">
      <c r="A33" s="16" t="s">
        <v>67</v>
      </c>
      <c r="B33" s="17"/>
      <c r="C33" s="30">
        <f>SUM(C31:C32)</f>
        <v>73692831</v>
      </c>
      <c r="D33" s="30">
        <f>SUM(D31:D32)</f>
        <v>8517757</v>
      </c>
    </row>
    <row r="34" spans="1:4" ht="15.75" thickBot="1" x14ac:dyDescent="0.3">
      <c r="A34" s="10" t="s">
        <v>68</v>
      </c>
      <c r="B34" s="18"/>
      <c r="C34" s="33"/>
      <c r="D34" s="33"/>
    </row>
    <row r="35" spans="1:4" x14ac:dyDescent="0.25">
      <c r="A35" s="13" t="s">
        <v>69</v>
      </c>
      <c r="B35" s="14">
        <v>15</v>
      </c>
      <c r="C35" s="29"/>
      <c r="D35" s="29"/>
    </row>
    <row r="36" spans="1:4" x14ac:dyDescent="0.25">
      <c r="A36" s="13" t="s">
        <v>70</v>
      </c>
      <c r="B36" s="14">
        <v>16</v>
      </c>
      <c r="C36" s="29"/>
      <c r="D36" s="29"/>
    </row>
    <row r="37" spans="1:4" x14ac:dyDescent="0.25">
      <c r="A37" s="13" t="s">
        <v>123</v>
      </c>
      <c r="B37" s="14"/>
      <c r="C37" s="29">
        <v>346905</v>
      </c>
      <c r="D37" s="29"/>
    </row>
    <row r="38" spans="1:4" ht="15.75" thickBot="1" x14ac:dyDescent="0.3">
      <c r="A38" s="13" t="s">
        <v>71</v>
      </c>
      <c r="B38" s="14">
        <v>21</v>
      </c>
      <c r="C38" s="29">
        <v>1570513</v>
      </c>
      <c r="D38" s="29">
        <v>1531635</v>
      </c>
    </row>
    <row r="39" spans="1:4" ht="15.75" thickBot="1" x14ac:dyDescent="0.3">
      <c r="A39" s="16" t="s">
        <v>72</v>
      </c>
      <c r="B39" s="17"/>
      <c r="C39" s="30">
        <f>SUM(C35:C38)</f>
        <v>1917418</v>
      </c>
      <c r="D39" s="30">
        <f>SUM(D35:D38)</f>
        <v>1531635</v>
      </c>
    </row>
    <row r="40" spans="1:4" ht="15.75" thickBot="1" x14ac:dyDescent="0.3">
      <c r="A40" s="10" t="s">
        <v>73</v>
      </c>
      <c r="B40" s="18"/>
      <c r="C40" s="28"/>
      <c r="D40" s="28"/>
    </row>
    <row r="41" spans="1:4" x14ac:dyDescent="0.25">
      <c r="A41" s="13" t="s">
        <v>74</v>
      </c>
      <c r="B41" s="14">
        <v>15.2</v>
      </c>
      <c r="C41" s="29">
        <f>4049016+7+108+245</f>
        <v>4049376</v>
      </c>
      <c r="D41" s="29">
        <v>9840344</v>
      </c>
    </row>
    <row r="42" spans="1:4" x14ac:dyDescent="0.25">
      <c r="A42" s="13" t="s">
        <v>124</v>
      </c>
      <c r="B42" s="14">
        <v>15</v>
      </c>
      <c r="C42" s="29">
        <v>10210250</v>
      </c>
      <c r="D42" s="29"/>
    </row>
    <row r="43" spans="1:4" x14ac:dyDescent="0.25">
      <c r="A43" s="13" t="s">
        <v>107</v>
      </c>
      <c r="B43" s="14">
        <v>19</v>
      </c>
      <c r="C43" s="29">
        <v>163354</v>
      </c>
      <c r="D43" s="29">
        <v>157888</v>
      </c>
    </row>
    <row r="44" spans="1:4" x14ac:dyDescent="0.25">
      <c r="A44" s="13" t="s">
        <v>70</v>
      </c>
      <c r="B44" s="14">
        <v>16</v>
      </c>
      <c r="C44" s="29"/>
      <c r="D44" s="29">
        <v>5391270</v>
      </c>
    </row>
    <row r="45" spans="1:4" x14ac:dyDescent="0.25">
      <c r="A45" s="13" t="s">
        <v>75</v>
      </c>
      <c r="B45" s="15"/>
      <c r="C45" s="29">
        <v>16074533</v>
      </c>
      <c r="D45" s="29">
        <v>281217</v>
      </c>
    </row>
    <row r="46" spans="1:4" ht="15.75" thickBot="1" x14ac:dyDescent="0.3">
      <c r="A46" s="13" t="s">
        <v>76</v>
      </c>
      <c r="B46" s="14">
        <v>17.18</v>
      </c>
      <c r="C46" s="29">
        <v>1743460</v>
      </c>
      <c r="D46" s="29">
        <v>710710</v>
      </c>
    </row>
    <row r="47" spans="1:4" ht="15.75" thickBot="1" x14ac:dyDescent="0.3">
      <c r="A47" s="16" t="s">
        <v>77</v>
      </c>
      <c r="B47" s="19"/>
      <c r="C47" s="30">
        <f>SUM(C41:C46)</f>
        <v>32240973</v>
      </c>
      <c r="D47" s="30">
        <f>SUM(D41:D46)</f>
        <v>16381429</v>
      </c>
    </row>
    <row r="48" spans="1:4" ht="24.75" x14ac:dyDescent="0.25">
      <c r="A48" s="35" t="s">
        <v>78</v>
      </c>
      <c r="B48" s="36"/>
      <c r="C48" s="37">
        <f>C33+C39+C47</f>
        <v>107851222</v>
      </c>
      <c r="D48" s="37">
        <f>D33+D39+D47</f>
        <v>26430821</v>
      </c>
    </row>
    <row r="49" spans="1:4" ht="15.75" thickBot="1" x14ac:dyDescent="0.3">
      <c r="A49" s="38" t="s">
        <v>105</v>
      </c>
      <c r="B49" s="39"/>
      <c r="C49" s="40">
        <f>(C28-C12-C39-C47)/4276</f>
        <v>17195.590505144995</v>
      </c>
      <c r="D49" s="40">
        <f>(D28-D12-D39-D47)/4276</f>
        <v>1952.3002806361085</v>
      </c>
    </row>
    <row r="51" spans="1:4" x14ac:dyDescent="0.25">
      <c r="A51" s="3" t="s">
        <v>100</v>
      </c>
      <c r="B51" s="3" t="s">
        <v>101</v>
      </c>
      <c r="C51"/>
      <c r="D51"/>
    </row>
    <row r="52" spans="1:4" x14ac:dyDescent="0.25">
      <c r="A52" s="3"/>
      <c r="B52" s="3"/>
      <c r="C52"/>
      <c r="D52"/>
    </row>
    <row r="53" spans="1:4" x14ac:dyDescent="0.25">
      <c r="A53" s="3" t="s">
        <v>129</v>
      </c>
      <c r="B53" s="3" t="s">
        <v>130</v>
      </c>
      <c r="C53"/>
      <c r="D53"/>
    </row>
    <row r="54" spans="1:4" x14ac:dyDescent="0.25">
      <c r="A54" s="3"/>
      <c r="C54"/>
      <c r="D54"/>
    </row>
    <row r="55" spans="1:4" x14ac:dyDescent="0.25">
      <c r="A55" s="3" t="s">
        <v>112</v>
      </c>
      <c r="B55" s="3" t="s">
        <v>109</v>
      </c>
      <c r="C55"/>
      <c r="D55"/>
    </row>
    <row r="56" spans="1:4" x14ac:dyDescent="0.25">
      <c r="A56" s="34"/>
      <c r="C56"/>
      <c r="D56"/>
    </row>
    <row r="57" spans="1:4" x14ac:dyDescent="0.25">
      <c r="C57"/>
      <c r="D57"/>
    </row>
    <row r="58" spans="1:4" x14ac:dyDescent="0.25">
      <c r="C58"/>
      <c r="D58"/>
    </row>
    <row r="59" spans="1:4" x14ac:dyDescent="0.25">
      <c r="C59"/>
      <c r="D59"/>
    </row>
    <row r="60" spans="1:4" x14ac:dyDescent="0.25">
      <c r="C60"/>
      <c r="D60"/>
    </row>
    <row r="61" spans="1:4" x14ac:dyDescent="0.25">
      <c r="C61"/>
      <c r="D61"/>
    </row>
    <row r="62" spans="1:4" x14ac:dyDescent="0.25">
      <c r="C62"/>
      <c r="D62"/>
    </row>
    <row r="63" spans="1:4" x14ac:dyDescent="0.25">
      <c r="C63"/>
      <c r="D63"/>
    </row>
    <row r="64" spans="1:4" x14ac:dyDescent="0.25">
      <c r="C64"/>
      <c r="D64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workbookViewId="0">
      <selection activeCell="C26" sqref="C26"/>
    </sheetView>
  </sheetViews>
  <sheetFormatPr defaultRowHeight="15" x14ac:dyDescent="0.25"/>
  <cols>
    <col min="1" max="1" width="59.42578125" customWidth="1"/>
    <col min="2" max="2" width="8.7109375" customWidth="1"/>
    <col min="3" max="4" width="11.28515625" customWidth="1"/>
  </cols>
  <sheetData>
    <row r="1" spans="1:4" x14ac:dyDescent="0.25">
      <c r="A1" s="51" t="s">
        <v>98</v>
      </c>
    </row>
    <row r="2" spans="1:4" x14ac:dyDescent="0.25">
      <c r="A2" t="s">
        <v>104</v>
      </c>
    </row>
    <row r="3" spans="1:4" x14ac:dyDescent="0.25">
      <c r="A3" t="s">
        <v>118</v>
      </c>
    </row>
    <row r="4" spans="1:4" ht="15.75" thickBot="1" x14ac:dyDescent="0.3"/>
    <row r="5" spans="1:4" ht="24.75" thickBot="1" x14ac:dyDescent="0.3">
      <c r="A5" s="8" t="s">
        <v>0</v>
      </c>
      <c r="B5" s="9" t="s">
        <v>42</v>
      </c>
      <c r="C5" s="9" t="s">
        <v>116</v>
      </c>
      <c r="D5" s="9" t="s">
        <v>117</v>
      </c>
    </row>
    <row r="6" spans="1:4" x14ac:dyDescent="0.25">
      <c r="A6" s="5" t="s">
        <v>79</v>
      </c>
      <c r="B6" s="20">
        <v>23</v>
      </c>
      <c r="C6" s="41">
        <v>122124172</v>
      </c>
      <c r="D6" s="41">
        <v>11358838</v>
      </c>
    </row>
    <row r="7" spans="1:4" ht="15.75" thickBot="1" x14ac:dyDescent="0.3">
      <c r="A7" s="5" t="s">
        <v>80</v>
      </c>
      <c r="B7" s="20">
        <v>24</v>
      </c>
      <c r="C7" s="41">
        <v>-15792788</v>
      </c>
      <c r="D7" s="41">
        <v>-7441888</v>
      </c>
    </row>
    <row r="8" spans="1:4" ht="15.75" thickBot="1" x14ac:dyDescent="0.3">
      <c r="A8" s="6" t="s">
        <v>81</v>
      </c>
      <c r="B8" s="9"/>
      <c r="C8" s="27">
        <f>SUM(C6:C7)</f>
        <v>106331384</v>
      </c>
      <c r="D8" s="27">
        <f>SUM(D6:D7)</f>
        <v>3916950</v>
      </c>
    </row>
    <row r="9" spans="1:4" x14ac:dyDescent="0.25">
      <c r="A9" s="5" t="s">
        <v>82</v>
      </c>
      <c r="B9" s="20">
        <v>27</v>
      </c>
      <c r="C9" s="41">
        <v>1899388</v>
      </c>
      <c r="D9" s="41">
        <v>67682</v>
      </c>
    </row>
    <row r="10" spans="1:4" x14ac:dyDescent="0.25">
      <c r="A10" s="5" t="s">
        <v>83</v>
      </c>
      <c r="B10" s="20">
        <v>25</v>
      </c>
      <c r="C10" s="41">
        <v>-642606</v>
      </c>
      <c r="D10" s="41">
        <v>-251703</v>
      </c>
    </row>
    <row r="11" spans="1:4" x14ac:dyDescent="0.25">
      <c r="A11" s="5" t="s">
        <v>84</v>
      </c>
      <c r="B11" s="20">
        <v>26</v>
      </c>
      <c r="C11" s="41">
        <v>-26024382</v>
      </c>
      <c r="D11" s="41">
        <v>-1232622</v>
      </c>
    </row>
    <row r="12" spans="1:4" ht="15.75" thickBot="1" x14ac:dyDescent="0.3">
      <c r="A12" s="5" t="s">
        <v>85</v>
      </c>
      <c r="B12" s="20">
        <v>27</v>
      </c>
      <c r="C12" s="41">
        <v>-184093</v>
      </c>
      <c r="D12" s="41">
        <v>-136843</v>
      </c>
    </row>
    <row r="13" spans="1:4" ht="15.75" thickBot="1" x14ac:dyDescent="0.3">
      <c r="A13" s="6" t="s">
        <v>86</v>
      </c>
      <c r="B13" s="9"/>
      <c r="C13" s="27">
        <f>SUM(C8:C12)</f>
        <v>81379691</v>
      </c>
      <c r="D13" s="27">
        <f>SUM(D8:D12)</f>
        <v>2363464</v>
      </c>
    </row>
    <row r="14" spans="1:4" x14ac:dyDescent="0.25">
      <c r="A14" s="21" t="s">
        <v>87</v>
      </c>
      <c r="B14" s="22">
        <v>28</v>
      </c>
      <c r="C14" s="41">
        <v>45031</v>
      </c>
      <c r="D14" s="41">
        <v>8884</v>
      </c>
    </row>
    <row r="15" spans="1:4" ht="15.75" thickBot="1" x14ac:dyDescent="0.3">
      <c r="A15" s="5" t="s">
        <v>88</v>
      </c>
      <c r="B15" s="20">
        <v>29</v>
      </c>
      <c r="C15" s="41">
        <v>-109427</v>
      </c>
      <c r="D15" s="41">
        <v>-555997</v>
      </c>
    </row>
    <row r="16" spans="1:4" ht="15.75" thickBot="1" x14ac:dyDescent="0.3">
      <c r="A16" s="6" t="s">
        <v>89</v>
      </c>
      <c r="B16" s="9"/>
      <c r="C16" s="27">
        <f>SUM(C13:C15)</f>
        <v>81315295</v>
      </c>
      <c r="D16" s="27">
        <f>SUM(D13:D15)</f>
        <v>1816351</v>
      </c>
    </row>
    <row r="17" spans="1:4" ht="15.75" thickBot="1" x14ac:dyDescent="0.3">
      <c r="A17" s="5" t="s">
        <v>90</v>
      </c>
      <c r="B17" s="20"/>
      <c r="C17" s="41">
        <v>-16140221</v>
      </c>
      <c r="D17" s="41"/>
    </row>
    <row r="18" spans="1:4" ht="15.75" thickBot="1" x14ac:dyDescent="0.3">
      <c r="A18" s="6" t="s">
        <v>91</v>
      </c>
      <c r="B18" s="23"/>
      <c r="C18" s="27">
        <f>C16+C17</f>
        <v>65175074</v>
      </c>
      <c r="D18" s="27">
        <f>D16</f>
        <v>1816351</v>
      </c>
    </row>
    <row r="19" spans="1:4" ht="15.75" thickBot="1" x14ac:dyDescent="0.3">
      <c r="A19" s="2" t="s">
        <v>125</v>
      </c>
      <c r="B19" s="24"/>
      <c r="C19" s="42">
        <f>C18</f>
        <v>65175074</v>
      </c>
      <c r="D19" s="42">
        <f>D18</f>
        <v>1816351</v>
      </c>
    </row>
    <row r="21" spans="1:4" x14ac:dyDescent="0.25">
      <c r="A21" s="3" t="s">
        <v>100</v>
      </c>
      <c r="B21" s="3" t="s">
        <v>101</v>
      </c>
    </row>
    <row r="22" spans="1:4" x14ac:dyDescent="0.25">
      <c r="A22" s="3"/>
      <c r="B22" s="3"/>
    </row>
    <row r="23" spans="1:4" x14ac:dyDescent="0.25">
      <c r="A23" s="3" t="s">
        <v>129</v>
      </c>
      <c r="B23" s="3" t="s">
        <v>130</v>
      </c>
    </row>
    <row r="24" spans="1:4" x14ac:dyDescent="0.25">
      <c r="A24" s="3"/>
    </row>
    <row r="25" spans="1:4" x14ac:dyDescent="0.25">
      <c r="A25" s="3" t="s">
        <v>112</v>
      </c>
      <c r="B25" s="3" t="s">
        <v>108</v>
      </c>
    </row>
    <row r="26" spans="1:4" x14ac:dyDescent="0.25">
      <c r="C26" s="26"/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59"/>
  <sheetViews>
    <sheetView tabSelected="1" topLeftCell="A28" workbookViewId="0">
      <selection activeCell="I45" sqref="I45"/>
    </sheetView>
  </sheetViews>
  <sheetFormatPr defaultRowHeight="15" x14ac:dyDescent="0.25"/>
  <cols>
    <col min="1" max="1" width="61.42578125" customWidth="1"/>
    <col min="2" max="3" width="14.28515625" customWidth="1"/>
  </cols>
  <sheetData>
    <row r="2" spans="1:3" x14ac:dyDescent="0.25">
      <c r="A2" s="51" t="s">
        <v>98</v>
      </c>
    </row>
    <row r="3" spans="1:3" x14ac:dyDescent="0.25">
      <c r="A3" t="s">
        <v>102</v>
      </c>
    </row>
    <row r="4" spans="1:3" x14ac:dyDescent="0.25">
      <c r="A4" t="s">
        <v>118</v>
      </c>
    </row>
    <row r="5" spans="1:3" ht="15.75" thickBot="1" x14ac:dyDescent="0.3"/>
    <row r="6" spans="1:3" ht="15.75" thickBot="1" x14ac:dyDescent="0.3">
      <c r="A6" s="1" t="s">
        <v>0</v>
      </c>
      <c r="B6" s="9" t="s">
        <v>116</v>
      </c>
      <c r="C6" s="9" t="s">
        <v>117</v>
      </c>
    </row>
    <row r="7" spans="1:3" ht="15.75" thickBot="1" x14ac:dyDescent="0.3">
      <c r="A7" s="2" t="s">
        <v>1</v>
      </c>
      <c r="B7" s="4"/>
      <c r="C7" s="4"/>
    </row>
    <row r="8" spans="1:3" ht="15.75" thickBot="1" x14ac:dyDescent="0.3">
      <c r="A8" s="5" t="s">
        <v>2</v>
      </c>
      <c r="B8" s="43">
        <f>ОПИУ!C19</f>
        <v>65175074</v>
      </c>
      <c r="C8" s="43">
        <f>ОПИУ!D19</f>
        <v>1816351</v>
      </c>
    </row>
    <row r="9" spans="1:3" ht="15.75" thickBot="1" x14ac:dyDescent="0.3">
      <c r="A9" s="6" t="s">
        <v>3</v>
      </c>
      <c r="B9" s="45"/>
      <c r="C9" s="45"/>
    </row>
    <row r="10" spans="1:3" x14ac:dyDescent="0.25">
      <c r="A10" s="7" t="s">
        <v>4</v>
      </c>
      <c r="B10" s="43">
        <v>942914</v>
      </c>
      <c r="C10" s="43">
        <v>521369</v>
      </c>
    </row>
    <row r="11" spans="1:3" x14ac:dyDescent="0.25">
      <c r="A11" s="7" t="s">
        <v>5</v>
      </c>
      <c r="B11" s="43" t="s">
        <v>14</v>
      </c>
      <c r="C11" s="43">
        <v>107</v>
      </c>
    </row>
    <row r="12" spans="1:3" x14ac:dyDescent="0.25">
      <c r="A12" s="7" t="s">
        <v>6</v>
      </c>
      <c r="B12" s="43">
        <v>109418</v>
      </c>
      <c r="C12" s="43">
        <v>594874</v>
      </c>
    </row>
    <row r="13" spans="1:3" x14ac:dyDescent="0.25">
      <c r="A13" s="7" t="s">
        <v>7</v>
      </c>
      <c r="B13" s="43">
        <v>-45031</v>
      </c>
      <c r="C13" s="43">
        <v>-8884</v>
      </c>
    </row>
    <row r="14" spans="1:3" x14ac:dyDescent="0.25">
      <c r="A14" s="7" t="s">
        <v>8</v>
      </c>
      <c r="B14" s="43">
        <v>5466</v>
      </c>
      <c r="C14" s="43">
        <v>4736</v>
      </c>
    </row>
    <row r="15" spans="1:3" x14ac:dyDescent="0.25">
      <c r="A15" s="7" t="s">
        <v>9</v>
      </c>
      <c r="B15" s="43" t="s">
        <v>14</v>
      </c>
      <c r="C15" s="43">
        <v>-48</v>
      </c>
    </row>
    <row r="16" spans="1:3" x14ac:dyDescent="0.25">
      <c r="A16" s="7" t="s">
        <v>10</v>
      </c>
      <c r="B16" s="43">
        <v>-783</v>
      </c>
      <c r="C16" s="43" t="s">
        <v>14</v>
      </c>
    </row>
    <row r="17" spans="1:3" x14ac:dyDescent="0.25">
      <c r="A17" s="7" t="s">
        <v>11</v>
      </c>
      <c r="B17" s="43" t="s">
        <v>14</v>
      </c>
      <c r="C17" s="43" t="s">
        <v>14</v>
      </c>
    </row>
    <row r="18" spans="1:3" x14ac:dyDescent="0.25">
      <c r="A18" s="7" t="s">
        <v>12</v>
      </c>
      <c r="B18" s="43">
        <v>-1550522</v>
      </c>
      <c r="C18" s="43">
        <v>33129</v>
      </c>
    </row>
    <row r="19" spans="1:3" x14ac:dyDescent="0.25">
      <c r="A19" s="7" t="s">
        <v>13</v>
      </c>
      <c r="B19" s="43">
        <v>-2087</v>
      </c>
      <c r="C19" s="43">
        <v>-1234</v>
      </c>
    </row>
    <row r="20" spans="1:3" ht="15.75" thickBot="1" x14ac:dyDescent="0.3">
      <c r="A20" s="7" t="s">
        <v>15</v>
      </c>
      <c r="B20" s="43" t="s">
        <v>14</v>
      </c>
      <c r="C20" s="43">
        <v>2462</v>
      </c>
    </row>
    <row r="21" spans="1:3" ht="24.75" thickBot="1" x14ac:dyDescent="0.3">
      <c r="A21" s="6" t="s">
        <v>16</v>
      </c>
      <c r="B21" s="44">
        <f>SUM(B8:B20)</f>
        <v>64634449</v>
      </c>
      <c r="C21" s="44">
        <f>SUM(C8:C20)</f>
        <v>2962862</v>
      </c>
    </row>
    <row r="22" spans="1:3" x14ac:dyDescent="0.25">
      <c r="A22" s="5" t="s">
        <v>17</v>
      </c>
      <c r="B22" s="43">
        <v>-37297644</v>
      </c>
      <c r="C22" s="43">
        <v>500142</v>
      </c>
    </row>
    <row r="23" spans="1:3" x14ac:dyDescent="0.25">
      <c r="A23" s="5" t="s">
        <v>18</v>
      </c>
      <c r="B23" s="43">
        <v>100031</v>
      </c>
      <c r="C23" s="43">
        <v>1828138</v>
      </c>
    </row>
    <row r="24" spans="1:3" x14ac:dyDescent="0.25">
      <c r="A24" s="5" t="s">
        <v>19</v>
      </c>
      <c r="B24" s="43">
        <v>-1860625</v>
      </c>
      <c r="C24" s="43">
        <v>-42472</v>
      </c>
    </row>
    <row r="25" spans="1:3" x14ac:dyDescent="0.25">
      <c r="A25" s="5" t="s">
        <v>20</v>
      </c>
      <c r="B25" s="43">
        <v>42393</v>
      </c>
      <c r="C25" s="43">
        <v>107510</v>
      </c>
    </row>
    <row r="26" spans="1:3" x14ac:dyDescent="0.25">
      <c r="A26" s="5" t="s">
        <v>111</v>
      </c>
      <c r="B26" s="43"/>
      <c r="C26" s="43"/>
    </row>
    <row r="27" spans="1:3" x14ac:dyDescent="0.25">
      <c r="A27" s="5" t="s">
        <v>21</v>
      </c>
      <c r="B27" s="43">
        <v>-1645743</v>
      </c>
      <c r="C27" s="43">
        <v>-1904311</v>
      </c>
    </row>
    <row r="28" spans="1:3" x14ac:dyDescent="0.25">
      <c r="A28" s="5" t="s">
        <v>22</v>
      </c>
      <c r="B28" s="43">
        <v>1056591</v>
      </c>
      <c r="C28" s="43">
        <v>26164</v>
      </c>
    </row>
    <row r="29" spans="1:3" ht="15.75" thickBot="1" x14ac:dyDescent="0.3">
      <c r="A29" s="5" t="s">
        <v>126</v>
      </c>
      <c r="B29" s="43">
        <v>7035832</v>
      </c>
      <c r="C29" s="43">
        <v>-542667</v>
      </c>
    </row>
    <row r="30" spans="1:3" ht="24.75" thickBot="1" x14ac:dyDescent="0.3">
      <c r="A30" s="6" t="s">
        <v>23</v>
      </c>
      <c r="B30" s="44">
        <f>SUM(B21:B29)</f>
        <v>32065284</v>
      </c>
      <c r="C30" s="44">
        <f>SUM(C21:C29)</f>
        <v>2935366</v>
      </c>
    </row>
    <row r="31" spans="1:3" x14ac:dyDescent="0.25">
      <c r="A31" s="5" t="s">
        <v>24</v>
      </c>
      <c r="B31" s="43">
        <v>21747</v>
      </c>
      <c r="C31" s="43">
        <v>14519</v>
      </c>
    </row>
    <row r="32" spans="1:3" x14ac:dyDescent="0.25">
      <c r="A32" s="5" t="s">
        <v>25</v>
      </c>
      <c r="B32" s="43"/>
      <c r="C32" s="43"/>
    </row>
    <row r="33" spans="1:3" ht="15.75" thickBot="1" x14ac:dyDescent="0.3">
      <c r="A33" s="5" t="s">
        <v>26</v>
      </c>
      <c r="B33" s="43">
        <v>-613718</v>
      </c>
      <c r="C33" s="43" t="s">
        <v>14</v>
      </c>
    </row>
    <row r="34" spans="1:3" ht="15.75" thickBot="1" x14ac:dyDescent="0.3">
      <c r="A34" s="6" t="s">
        <v>27</v>
      </c>
      <c r="B34" s="44">
        <f>SUM(B30:B33)</f>
        <v>31473313</v>
      </c>
      <c r="C34" s="44">
        <f>SUM(C30:C33)</f>
        <v>2949885</v>
      </c>
    </row>
    <row r="35" spans="1:3" ht="15.75" thickBot="1" x14ac:dyDescent="0.3">
      <c r="A35" s="2" t="s">
        <v>28</v>
      </c>
      <c r="B35" s="46"/>
      <c r="C35" s="46"/>
    </row>
    <row r="36" spans="1:3" x14ac:dyDescent="0.25">
      <c r="A36" s="5" t="s">
        <v>29</v>
      </c>
      <c r="B36" s="43">
        <v>-320000</v>
      </c>
      <c r="C36" s="43"/>
    </row>
    <row r="37" spans="1:3" x14ac:dyDescent="0.25">
      <c r="A37" s="5" t="s">
        <v>30</v>
      </c>
      <c r="B37" s="43"/>
      <c r="C37" s="43"/>
    </row>
    <row r="38" spans="1:3" ht="24" x14ac:dyDescent="0.25">
      <c r="A38" s="5" t="s">
        <v>31</v>
      </c>
      <c r="B38" s="43">
        <v>-1585497</v>
      </c>
      <c r="C38" s="43">
        <v>-371527</v>
      </c>
    </row>
    <row r="39" spans="1:3" x14ac:dyDescent="0.25">
      <c r="A39" s="5" t="s">
        <v>127</v>
      </c>
      <c r="B39" s="43">
        <v>-2000000</v>
      </c>
      <c r="C39" s="43"/>
    </row>
    <row r="40" spans="1:3" x14ac:dyDescent="0.25">
      <c r="A40" s="5" t="s">
        <v>128</v>
      </c>
      <c r="B40" s="43">
        <v>-26631000</v>
      </c>
      <c r="C40" s="43"/>
    </row>
    <row r="41" spans="1:3" ht="15.75" thickBot="1" x14ac:dyDescent="0.3">
      <c r="A41" s="5" t="s">
        <v>32</v>
      </c>
      <c r="B41" s="43" t="s">
        <v>14</v>
      </c>
      <c r="C41" s="43" t="s">
        <v>14</v>
      </c>
    </row>
    <row r="42" spans="1:3" ht="15.75" thickBot="1" x14ac:dyDescent="0.3">
      <c r="A42" s="6" t="s">
        <v>33</v>
      </c>
      <c r="B42" s="44">
        <f>SUM(B36:B41)</f>
        <v>-30536497</v>
      </c>
      <c r="C42" s="44">
        <f>SUM(C36:C41)</f>
        <v>-371527</v>
      </c>
    </row>
    <row r="43" spans="1:3" ht="15.75" thickBot="1" x14ac:dyDescent="0.3">
      <c r="A43" s="2" t="s">
        <v>34</v>
      </c>
      <c r="B43" s="47"/>
      <c r="C43" s="47"/>
    </row>
    <row r="44" spans="1:3" x14ac:dyDescent="0.25">
      <c r="A44" s="5" t="s">
        <v>35</v>
      </c>
      <c r="B44" s="43"/>
      <c r="C44" s="43"/>
    </row>
    <row r="45" spans="1:3" x14ac:dyDescent="0.25">
      <c r="A45" s="5" t="s">
        <v>36</v>
      </c>
      <c r="B45" s="43">
        <v>-300720</v>
      </c>
      <c r="C45" s="43">
        <v>-3047967</v>
      </c>
    </row>
    <row r="46" spans="1:3" ht="15.75" thickBot="1" x14ac:dyDescent="0.3">
      <c r="A46" s="5" t="s">
        <v>106</v>
      </c>
      <c r="B46" s="43"/>
      <c r="C46" s="43"/>
    </row>
    <row r="47" spans="1:3" ht="15.75" thickBot="1" x14ac:dyDescent="0.3">
      <c r="A47" s="6" t="s">
        <v>37</v>
      </c>
      <c r="B47" s="44">
        <f>SUM(B44:B46)</f>
        <v>-300720</v>
      </c>
      <c r="C47" s="44">
        <f>SUM(C44:C46)</f>
        <v>-3047967</v>
      </c>
    </row>
    <row r="48" spans="1:3" ht="24.75" thickBot="1" x14ac:dyDescent="0.3">
      <c r="A48" s="2" t="s">
        <v>38</v>
      </c>
      <c r="B48" s="48">
        <f>B34+B42+B47+B49</f>
        <v>2801999</v>
      </c>
      <c r="C48" s="48">
        <f>C34+C42+C47+C49</f>
        <v>-450943</v>
      </c>
    </row>
    <row r="49" spans="1:3" ht="24.75" thickBot="1" x14ac:dyDescent="0.3">
      <c r="A49" s="5" t="s">
        <v>39</v>
      </c>
      <c r="B49" s="43">
        <v>2165903</v>
      </c>
      <c r="C49" s="43">
        <v>18666</v>
      </c>
    </row>
    <row r="50" spans="1:3" ht="15.75" thickBot="1" x14ac:dyDescent="0.3">
      <c r="A50" s="6" t="s">
        <v>40</v>
      </c>
      <c r="B50" s="44">
        <v>2627037</v>
      </c>
      <c r="C50" s="44">
        <v>1204141</v>
      </c>
    </row>
    <row r="51" spans="1:3" ht="15.75" thickBot="1" x14ac:dyDescent="0.3">
      <c r="A51" s="2" t="s">
        <v>41</v>
      </c>
      <c r="B51" s="48">
        <f>B50+B49+B48</f>
        <v>7594939</v>
      </c>
      <c r="C51" s="48">
        <v>771864</v>
      </c>
    </row>
    <row r="52" spans="1:3" x14ac:dyDescent="0.25">
      <c r="B52" s="26"/>
    </row>
    <row r="53" spans="1:3" x14ac:dyDescent="0.25">
      <c r="A53" s="3" t="s">
        <v>100</v>
      </c>
      <c r="B53" s="3" t="s">
        <v>101</v>
      </c>
    </row>
    <row r="54" spans="1:3" x14ac:dyDescent="0.25">
      <c r="A54" s="3"/>
      <c r="B54" s="3"/>
    </row>
    <row r="55" spans="1:3" x14ac:dyDescent="0.25">
      <c r="A55" s="3" t="s">
        <v>129</v>
      </c>
      <c r="B55" s="3" t="s">
        <v>130</v>
      </c>
    </row>
    <row r="56" spans="1:3" x14ac:dyDescent="0.25">
      <c r="A56" s="3"/>
    </row>
    <row r="57" spans="1:3" x14ac:dyDescent="0.25">
      <c r="A57" s="3" t="s">
        <v>115</v>
      </c>
      <c r="B57" s="3" t="s">
        <v>110</v>
      </c>
    </row>
    <row r="59" spans="1:3" x14ac:dyDescent="0.25">
      <c r="B59" s="26"/>
      <c r="C59" s="26"/>
    </row>
  </sheetData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9"/>
  <sheetViews>
    <sheetView workbookViewId="0">
      <selection activeCell="D14" sqref="D14"/>
    </sheetView>
  </sheetViews>
  <sheetFormatPr defaultRowHeight="15" x14ac:dyDescent="0.25"/>
  <cols>
    <col min="1" max="1" width="31.85546875" customWidth="1"/>
    <col min="2" max="2" width="13" customWidth="1"/>
    <col min="3" max="5" width="14.140625" customWidth="1"/>
  </cols>
  <sheetData>
    <row r="2" spans="1:5" x14ac:dyDescent="0.25">
      <c r="A2" s="51" t="s">
        <v>98</v>
      </c>
    </row>
    <row r="3" spans="1:5" x14ac:dyDescent="0.25">
      <c r="A3" t="s">
        <v>103</v>
      </c>
    </row>
    <row r="4" spans="1:5" x14ac:dyDescent="0.25">
      <c r="A4" t="s">
        <v>118</v>
      </c>
    </row>
    <row r="5" spans="1:5" ht="15.75" thickBot="1" x14ac:dyDescent="0.3"/>
    <row r="6" spans="1:5" ht="24.75" thickBot="1" x14ac:dyDescent="0.3">
      <c r="A6" s="8" t="s">
        <v>0</v>
      </c>
      <c r="B6" s="9" t="s">
        <v>92</v>
      </c>
      <c r="C6" s="9" t="s">
        <v>93</v>
      </c>
      <c r="D6" s="9" t="s">
        <v>66</v>
      </c>
      <c r="E6" s="9" t="s">
        <v>94</v>
      </c>
    </row>
    <row r="7" spans="1:5" ht="15.75" thickBot="1" x14ac:dyDescent="0.3">
      <c r="A7" s="2" t="s">
        <v>113</v>
      </c>
      <c r="B7" s="42">
        <v>9501015</v>
      </c>
      <c r="C7" s="42"/>
      <c r="D7" s="42">
        <v>-10740465</v>
      </c>
      <c r="E7" s="42">
        <f>SUM(B7:D7)</f>
        <v>-1239450</v>
      </c>
    </row>
    <row r="8" spans="1:5" x14ac:dyDescent="0.25">
      <c r="A8" s="5" t="s">
        <v>95</v>
      </c>
      <c r="B8" s="41" t="s">
        <v>14</v>
      </c>
      <c r="C8" s="41" t="s">
        <v>14</v>
      </c>
      <c r="D8" s="41">
        <v>1816351</v>
      </c>
      <c r="E8" s="41">
        <f>SUM(B8:D8)</f>
        <v>1816351</v>
      </c>
    </row>
    <row r="9" spans="1:5" ht="15.75" thickBot="1" x14ac:dyDescent="0.3">
      <c r="A9" s="5" t="s">
        <v>96</v>
      </c>
      <c r="B9" s="41"/>
      <c r="C9" s="41" t="s">
        <v>14</v>
      </c>
      <c r="D9" s="41" t="s">
        <v>14</v>
      </c>
      <c r="E9" s="41">
        <f>SUM(B9:D9)</f>
        <v>0</v>
      </c>
    </row>
    <row r="10" spans="1:5" ht="15.75" thickBot="1" x14ac:dyDescent="0.3">
      <c r="A10" s="6" t="s">
        <v>121</v>
      </c>
      <c r="B10" s="27">
        <f>B7+SUM(B8:B9)</f>
        <v>9501015</v>
      </c>
      <c r="C10" s="27">
        <f t="shared" ref="C10:E10" si="0">C7+SUM(C8:C9)</f>
        <v>0</v>
      </c>
      <c r="D10" s="27">
        <f t="shared" si="0"/>
        <v>-8924114</v>
      </c>
      <c r="E10" s="27">
        <f t="shared" si="0"/>
        <v>576901</v>
      </c>
    </row>
    <row r="11" spans="1:5" x14ac:dyDescent="0.25">
      <c r="A11" s="49" t="s">
        <v>114</v>
      </c>
      <c r="B11" s="50">
        <v>9501015</v>
      </c>
      <c r="C11" s="50"/>
      <c r="D11" s="50">
        <v>-983258</v>
      </c>
      <c r="E11" s="50">
        <f>SUM(B11:D11)</f>
        <v>8517757</v>
      </c>
    </row>
    <row r="12" spans="1:5" ht="15.75" thickBot="1" x14ac:dyDescent="0.3">
      <c r="A12" s="5" t="s">
        <v>97</v>
      </c>
      <c r="B12" s="41" t="s">
        <v>14</v>
      </c>
      <c r="C12" s="41" t="s">
        <v>14</v>
      </c>
      <c r="D12" s="41">
        <f>ОПИУ!C19</f>
        <v>65175074</v>
      </c>
      <c r="E12" s="41">
        <f>SUM(B12:D12)</f>
        <v>65175074</v>
      </c>
    </row>
    <row r="13" spans="1:5" ht="15.75" thickBot="1" x14ac:dyDescent="0.3">
      <c r="A13" s="6" t="s">
        <v>120</v>
      </c>
      <c r="B13" s="27">
        <f>SUM(B11:B12)</f>
        <v>9501015</v>
      </c>
      <c r="C13" s="27">
        <f t="shared" ref="C13" si="1">SUM(C11:C12)</f>
        <v>0</v>
      </c>
      <c r="D13" s="27">
        <f>SUM(D11:D12)</f>
        <v>64191816</v>
      </c>
      <c r="E13" s="27">
        <f>SUM(E11:E12)</f>
        <v>73692831</v>
      </c>
    </row>
    <row r="15" spans="1:5" x14ac:dyDescent="0.25">
      <c r="A15" s="3" t="s">
        <v>100</v>
      </c>
      <c r="B15" s="3" t="s">
        <v>101</v>
      </c>
    </row>
    <row r="16" spans="1:5" x14ac:dyDescent="0.25">
      <c r="A16" s="3"/>
      <c r="B16" s="3"/>
    </row>
    <row r="17" spans="1:2" x14ac:dyDescent="0.25">
      <c r="A17" s="3" t="s">
        <v>129</v>
      </c>
      <c r="B17" s="3" t="s">
        <v>130</v>
      </c>
    </row>
    <row r="18" spans="1:2" x14ac:dyDescent="0.25">
      <c r="A18" s="3"/>
    </row>
    <row r="19" spans="1:2" x14ac:dyDescent="0.25">
      <c r="A19" s="3" t="s">
        <v>112</v>
      </c>
      <c r="B19" s="3" t="s">
        <v>110</v>
      </c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2022-08-17T09:28:49Z</cp:lastPrinted>
  <dcterms:created xsi:type="dcterms:W3CDTF">2021-08-24T06:27:18Z</dcterms:created>
  <dcterms:modified xsi:type="dcterms:W3CDTF">2022-08-17T09:34:19Z</dcterms:modified>
</cp:coreProperties>
</file>