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3005" windowHeight="6885"/>
  </bookViews>
  <sheets>
    <sheet name="Баланс" sheetId="6" r:id="rId1"/>
    <sheet name="ОПИУ" sheetId="7" r:id="rId2"/>
    <sheet name="ДДС" sheetId="8" r:id="rId3"/>
    <sheet name="Капитал" sheetId="9" r:id="rId4"/>
  </sheets>
  <calcPr calcId="124519"/>
  <fileRecoveryPr autoRecover="0"/>
</workbook>
</file>

<file path=xl/calcChain.xml><?xml version="1.0" encoding="utf-8"?>
<calcChain xmlns="http://schemas.openxmlformats.org/spreadsheetml/2006/main">
  <c r="C34" i="6"/>
  <c r="C18" l="1"/>
  <c r="C19" s="1"/>
  <c r="C21" s="1"/>
  <c r="D18" i="9"/>
  <c r="E18" s="1"/>
  <c r="C28" i="6"/>
  <c r="C29" s="1"/>
  <c r="E17" i="9"/>
  <c r="C19"/>
  <c r="B19"/>
  <c r="B56" i="8"/>
  <c r="B59" s="1"/>
  <c r="B41"/>
  <c r="B20"/>
  <c r="B19"/>
  <c r="B48"/>
  <c r="B40"/>
  <c r="E16" i="9"/>
  <c r="D18" i="6"/>
  <c r="D19" s="1"/>
  <c r="D21" s="1"/>
  <c r="C52" i="8"/>
  <c r="C48"/>
  <c r="C55" s="1"/>
  <c r="C46"/>
  <c r="C40"/>
  <c r="C38"/>
  <c r="C20"/>
  <c r="C33" s="1"/>
  <c r="C36" s="1"/>
  <c r="B52"/>
  <c r="B38"/>
  <c r="C13" i="7"/>
  <c r="C18" s="1"/>
  <c r="C21" s="1"/>
  <c r="C23" s="1"/>
  <c r="C25" s="1"/>
  <c r="D51" i="6"/>
  <c r="C51"/>
  <c r="D45"/>
  <c r="D39"/>
  <c r="D29"/>
  <c r="C45"/>
  <c r="D19" i="9" l="1"/>
  <c r="E19" s="1"/>
  <c r="C30" i="6"/>
  <c r="C56" i="8"/>
  <c r="B55"/>
  <c r="B46"/>
  <c r="B33"/>
  <c r="B36" s="1"/>
  <c r="C39" i="6"/>
  <c r="C46" s="1"/>
  <c r="C52" s="1"/>
  <c r="D46"/>
  <c r="D52" s="1"/>
  <c r="D30"/>
  <c r="C53" l="1"/>
  <c r="D53"/>
</calcChain>
</file>

<file path=xl/sharedStrings.xml><?xml version="1.0" encoding="utf-8"?>
<sst xmlns="http://schemas.openxmlformats.org/spreadsheetml/2006/main" count="192" uniqueCount="143">
  <si>
    <t>АО "Шубарколь Премиум"</t>
  </si>
  <si>
    <t>Наименование</t>
  </si>
  <si>
    <t>Вид деятельности</t>
  </si>
  <si>
    <t>Добыча каменного угля открытым способом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</si>
  <si>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</si>
  <si>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</si>
  <si>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Республика Казахстан, Карагандинская область, г.Караганда, проспект Бухар Жырау, строение 49/6, БИН: 130440022185</t>
  </si>
  <si>
    <t>Показатели</t>
  </si>
  <si>
    <t>Запасы</t>
  </si>
  <si>
    <t>Текущие налоговые активы</t>
  </si>
  <si>
    <t>Прочие краткосрочные активы</t>
  </si>
  <si>
    <t>Основные средства</t>
  </si>
  <si>
    <t>Нематериальные активы</t>
  </si>
  <si>
    <t>Прочие долгосрочные активы</t>
  </si>
  <si>
    <t>Краткосрочные оценочные обязательства</t>
  </si>
  <si>
    <t>Прочие краткосрочные обязательства</t>
  </si>
  <si>
    <t>Долгосрочные оценочные обязательства</t>
  </si>
  <si>
    <t>Прочие долгосрочные обязательства</t>
  </si>
  <si>
    <t>Уставный капитал</t>
  </si>
  <si>
    <t>Доходы от финансирования</t>
  </si>
  <si>
    <t>Прочие доходы</t>
  </si>
  <si>
    <t>Прочие расходы</t>
  </si>
  <si>
    <t>Расходы по корпоративному подоходному налогу</t>
  </si>
  <si>
    <t>ОТЧЕТ О ДВИЖЕНИИ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</si>
  <si>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</si>
  <si>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</si>
  <si>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Итого капитал</t>
  </si>
  <si>
    <t>Нераспределенная прибыль</t>
  </si>
  <si>
    <t>Активы</t>
  </si>
  <si>
    <t>ОТЧЕТ О ФИНАНСОВОМ ПОЛОЖЕНИИ</t>
  </si>
  <si>
    <t>Примечание</t>
  </si>
  <si>
    <t>Краткосрочные активы</t>
  </si>
  <si>
    <t>Денежные средства и их эквиваленты</t>
  </si>
  <si>
    <t>Торговая и другая дебиторская задолженность</t>
  </si>
  <si>
    <t>Предоплата по подоходному налогу</t>
  </si>
  <si>
    <t>Итого краткосрочные активы</t>
  </si>
  <si>
    <t>Долгосрочные активы</t>
  </si>
  <si>
    <t>Горнорудные активы</t>
  </si>
  <si>
    <t>Незавершенное строительство</t>
  </si>
  <si>
    <t>Финансовые активы, имеющиеся в наличии для продажи</t>
  </si>
  <si>
    <t>Итого долгосрочные активы</t>
  </si>
  <si>
    <t>Всего активы</t>
  </si>
  <si>
    <t>Капитал и обязательства</t>
  </si>
  <si>
    <t>Текущие обязательства</t>
  </si>
  <si>
    <t>Торговая  и другая кредиторская задолженность</t>
  </si>
  <si>
    <t>Текущие займы и вознаграждения</t>
  </si>
  <si>
    <t>Текущие налоговые обязательства</t>
  </si>
  <si>
    <t>Обязательства по другим обязательным платежам</t>
  </si>
  <si>
    <t>Итого текущие обязательства</t>
  </si>
  <si>
    <t>Долгосрочные обязательства</t>
  </si>
  <si>
    <t>Торговая кредиторская задолженность</t>
  </si>
  <si>
    <t>Долгосрочные займы и вознаграждения</t>
  </si>
  <si>
    <t>Итого долгосрочные обязательства</t>
  </si>
  <si>
    <t>Итого обязательства</t>
  </si>
  <si>
    <t xml:space="preserve">Капитал </t>
  </si>
  <si>
    <t>Дополнительный изъятый капитал</t>
  </si>
  <si>
    <t>Непокрытый убыток</t>
  </si>
  <si>
    <t>Всего капитал и обязательства</t>
  </si>
  <si>
    <t>Балансовая стоимость 1 акции, тенге</t>
  </si>
  <si>
    <t>Отчет составлен в соответствии с требованиями к содержанию и раскрытию информации МСФО  для предприятий</t>
  </si>
  <si>
    <t>ОТЧЕТ О ПРИБЫЛЯХ И УБЫТКАХ И ПРОЧЕМ  СОВОКУПНОМ ДОХОДЕ</t>
  </si>
  <si>
    <t>Выручка</t>
  </si>
  <si>
    <t>Себестоимость продаж</t>
  </si>
  <si>
    <t xml:space="preserve">Валовая прибыль </t>
  </si>
  <si>
    <t>Общие и административные расходы</t>
  </si>
  <si>
    <t>Расходы по реализации</t>
  </si>
  <si>
    <t>Прибыль (убыток) от операционной деятельности</t>
  </si>
  <si>
    <t>Финансовые доходы</t>
  </si>
  <si>
    <t>Финансовые расходы</t>
  </si>
  <si>
    <t>Прибыль (убыток) до налогообложения</t>
  </si>
  <si>
    <t>Итоговая прибыль (убыток) за год</t>
  </si>
  <si>
    <t>Прочий совокупный доход (убыток)</t>
  </si>
  <si>
    <t>Совокупная прибыль (убыток) за год</t>
  </si>
  <si>
    <t>1. Движение денежных средств от операционной деятельности</t>
  </si>
  <si>
    <t>Прибыль до налогообложения</t>
  </si>
  <si>
    <t>Корректировки:</t>
  </si>
  <si>
    <t>Амортизация основных средств</t>
  </si>
  <si>
    <t>Резерв по неиспользованным отпускам</t>
  </si>
  <si>
    <t>Нереализованная курсовая разница</t>
  </si>
  <si>
    <t>Расходы по финансированию</t>
  </si>
  <si>
    <t>Денежные средства отоперационной деятельности до изменений в оборотном капитале</t>
  </si>
  <si>
    <t>Изменение торговой и прочей дебиторской задолженности</t>
  </si>
  <si>
    <t>авансы</t>
  </si>
  <si>
    <t>Изменение текущих налоговых активов</t>
  </si>
  <si>
    <t>Изменение запасов</t>
  </si>
  <si>
    <t>Изменение прочих краткосрочных активов</t>
  </si>
  <si>
    <t>долгосрочный НДС</t>
  </si>
  <si>
    <t>Изменение обязательств по налогам и другим обязательным платежам</t>
  </si>
  <si>
    <t>Чистая сумма денежных средств, полученная от операционной деятельности до уплаты подоходного налога</t>
  </si>
  <si>
    <t>Уплаченный подоходный налог</t>
  </si>
  <si>
    <t>Вознаграждения полученные</t>
  </si>
  <si>
    <t>Чистая сумма денежных средств, полученная от операционной деятельности</t>
  </si>
  <si>
    <t>2. Движение денежных средств от инвестиционной  деятельности</t>
  </si>
  <si>
    <t>2.1 Поступление денежных средств всего, в том числе:</t>
  </si>
  <si>
    <t>Возврат депозита</t>
  </si>
  <si>
    <t>2.2 Выбытие денежных средств всего, в том числе:</t>
  </si>
  <si>
    <t>Приобретение основных средств, горнорудных и других долгосрочных активов</t>
  </si>
  <si>
    <t>Приобретение нематериальных активов</t>
  </si>
  <si>
    <t>Авансы, выплаченные под долгосрочные активы</t>
  </si>
  <si>
    <t>Размещение депозита</t>
  </si>
  <si>
    <t>Погашение обязательств по контракту на недропользование, перечисление на специальный счет по ликвидационному фонду</t>
  </si>
  <si>
    <t>Чистая сумма денежных средств, полученная от инвестиционной деятельности</t>
  </si>
  <si>
    <t>3. Движение денежных средств от финансовой  деятельности</t>
  </si>
  <si>
    <t>3.1 Поступление денежных средств всего, в том числе:</t>
  </si>
  <si>
    <t>Получение займов</t>
  </si>
  <si>
    <t>Вклады участников</t>
  </si>
  <si>
    <t>3.2 Выбытие денежных средств всего, в том числе:</t>
  </si>
  <si>
    <t>Погашение займов и вознаграждений</t>
  </si>
  <si>
    <t>Прочие выплаты</t>
  </si>
  <si>
    <t>Чистая сумма денежных средств, полученная от финансовой деятельности</t>
  </si>
  <si>
    <t>Чистое увеличение (уменьшение) денежных средств</t>
  </si>
  <si>
    <t>Влияние курсовой разницы на денежные средства и их эквиваленты</t>
  </si>
  <si>
    <t>прочие долгосрочные обязательство</t>
  </si>
  <si>
    <t>прочие краткосрочные обязательства</t>
  </si>
  <si>
    <t>ПРОМЕЖУТОЧНЫЙ СОКРАЩЕННЫЙ ОТЧЕТ ОБ ИЗМЕНЕНИЯХ В КАПИТАЛЕ</t>
  </si>
  <si>
    <t>Изъятый капитал</t>
  </si>
  <si>
    <t>Итого</t>
  </si>
  <si>
    <t>Прибыль и совокупный доход за год</t>
  </si>
  <si>
    <t>                            (фамилия, имя, отчество (при его наличии)       (подпись)</t>
  </si>
  <si>
    <t>                               (фамилия, имя, отчество (при его наличии)    (подпись)</t>
  </si>
  <si>
    <t>Место печати</t>
  </si>
  <si>
    <t xml:space="preserve">Индексация полученного займа </t>
  </si>
  <si>
    <t>Прибыль и совокупный доход за квартал</t>
  </si>
  <si>
    <t>Сальдо на 01.01.2019 г.</t>
  </si>
  <si>
    <t>-</t>
  </si>
  <si>
    <t>Долгосрочные активы, предназначенные для продажи</t>
  </si>
  <si>
    <t>за шесть месяцев, закончившийся 30.06.2020 г.</t>
  </si>
  <si>
    <t>за шесть месяцев, закончившийся 30.06.2020 г.  (косвенный метод)</t>
  </si>
  <si>
    <t>На 31.12.2019 г.</t>
  </si>
  <si>
    <t>На 30.06.2020 г.</t>
  </si>
  <si>
    <t>6 мес. 2020 г.</t>
  </si>
  <si>
    <t xml:space="preserve">6 мес. 2019 г. </t>
  </si>
  <si>
    <t xml:space="preserve">Сальдо на 30.06.2019 г. </t>
  </si>
  <si>
    <t>Сальдо на 01.01.2020 г.</t>
  </si>
  <si>
    <t>Сальдо на 30.06.2020 г.</t>
  </si>
  <si>
    <t>Руководитель         Азизов Ф.Э.</t>
  </si>
  <si>
    <t>Главный бухгалтер Аманатиди Е.Ю.</t>
  </si>
  <si>
    <t>Руководитель          Азизов Ф.Е.</t>
  </si>
  <si>
    <t>Руководитель         Азизов Ф.Е.</t>
  </si>
  <si>
    <t>Изменение торговой и прочей кредиторской задолженности</t>
  </si>
  <si>
    <t>Прочие поступления</t>
  </si>
  <si>
    <t>Прочие</t>
  </si>
  <si>
    <t>прочие обязательства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</si>
</sst>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-* #,##0\ _₽_-;\-* #,##0\ _₽_-;_-* &quot;-&quot;??\ _₽_-;_-@_-"/>
    <numFmt numFmtId="166" formatCode="_-* #,##0.0\ _₽_-;\-* #,##0.0\ _₽_-;_-* &quot;-&quot;??\ _₽_-;_-@_-"/>
  </numFmts>
  <fonts count="19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Arial"/>
      <family val="2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5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BF0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2" fillId="0" borderId="0"/>
    <xf numFmtId="0" fontId="4" fillId="0" borderId="0">
      <alignment vertical="top"/>
    </xf>
    <xf numFmtId="0" fontId="1" fillId="0" borderId="0">
      <alignment horizontal="left"/>
    </xf>
  </cellStyleXfs>
  <cellXfs count="92">
    <xf numFmtId="0" fontId="0" fillId="0" borderId="0" xfId="0" applyNumberFormat="1" applyFont="1" applyFill="1" applyBorder="1" applyAlignment="1"/>
    <xf numFmtId="0" fontId="0" fillId="0" borderId="0" xfId="0" applyAlignment="1">
      <alignment horizontal="left"/>
    </xf>
    <xf numFmtId="14" fontId="13" fillId="0" borderId="0" xfId="2" applyNumberFormat="1" applyFont="1" applyFill="1" applyAlignment="1">
      <alignment horizontal="left" vertical="top" wrapText="1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5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14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3" fontId="5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/>
    <xf numFmtId="0" fontId="5" fillId="0" borderId="0" xfId="0" applyFont="1" applyFill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5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5" fillId="0" borderId="0" xfId="3" applyFont="1" applyFill="1" applyBorder="1">
      <alignment horizontal="left"/>
    </xf>
    <xf numFmtId="3" fontId="14" fillId="0" borderId="0" xfId="1" applyNumberFormat="1" applyFont="1"/>
    <xf numFmtId="0" fontId="5" fillId="0" borderId="0" xfId="0" applyNumberFormat="1" applyFont="1" applyFill="1" applyBorder="1" applyAlignment="1"/>
    <xf numFmtId="0" fontId="9" fillId="0" borderId="0" xfId="0" applyFont="1" applyAlignment="1">
      <alignment vertical="center" wrapText="1"/>
    </xf>
    <xf numFmtId="0" fontId="6" fillId="0" borderId="2" xfId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right" wrapText="1"/>
    </xf>
    <xf numFmtId="0" fontId="5" fillId="0" borderId="2" xfId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horizontal="right" wrapText="1"/>
    </xf>
    <xf numFmtId="164" fontId="6" fillId="0" borderId="2" xfId="1" applyNumberFormat="1" applyFont="1" applyFill="1" applyBorder="1" applyAlignment="1">
      <alignment horizontal="right" wrapText="1"/>
    </xf>
    <xf numFmtId="164" fontId="5" fillId="2" borderId="2" xfId="1" applyNumberFormat="1" applyFont="1" applyFill="1" applyBorder="1" applyAlignment="1">
      <alignment horizontal="right" wrapText="1"/>
    </xf>
    <xf numFmtId="3" fontId="5" fillId="0" borderId="2" xfId="1" applyNumberFormat="1" applyFont="1" applyFill="1" applyBorder="1" applyAlignment="1">
      <alignment horizontal="right" wrapText="1"/>
    </xf>
    <xf numFmtId="0" fontId="15" fillId="0" borderId="2" xfId="1" applyFont="1" applyFill="1" applyBorder="1" applyAlignment="1">
      <alignment wrapText="1"/>
    </xf>
    <xf numFmtId="3" fontId="15" fillId="0" borderId="2" xfId="1" applyNumberFormat="1" applyFont="1" applyFill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164" fontId="13" fillId="0" borderId="2" xfId="1" applyNumberFormat="1" applyFont="1" applyFill="1" applyBorder="1" applyAlignment="1">
      <alignment horizontal="right" wrapText="1"/>
    </xf>
    <xf numFmtId="164" fontId="15" fillId="0" borderId="2" xfId="1" applyNumberFormat="1" applyFont="1" applyFill="1" applyBorder="1" applyAlignment="1">
      <alignment horizontal="right" wrapText="1"/>
    </xf>
    <xf numFmtId="164" fontId="15" fillId="2" borderId="2" xfId="1" applyNumberFormat="1" applyFont="1" applyFill="1" applyBorder="1" applyAlignment="1">
      <alignment horizontal="right" wrapText="1"/>
    </xf>
    <xf numFmtId="3" fontId="15" fillId="2" borderId="2" xfId="1" applyNumberFormat="1" applyFont="1" applyFill="1" applyBorder="1" applyAlignment="1">
      <alignment horizontal="right" wrapText="1"/>
    </xf>
    <xf numFmtId="0" fontId="5" fillId="0" borderId="0" xfId="0" applyFont="1" applyAlignment="1"/>
    <xf numFmtId="0" fontId="9" fillId="0" borderId="0" xfId="0" applyFont="1" applyAlignment="1">
      <alignment vertical="center"/>
    </xf>
    <xf numFmtId="0" fontId="5" fillId="0" borderId="0" xfId="3" applyFont="1" applyFill="1" applyBorder="1" applyAlignment="1"/>
    <xf numFmtId="0" fontId="6" fillId="0" borderId="2" xfId="1" applyFont="1" applyBorder="1" applyAlignment="1">
      <alignment wrapText="1"/>
    </xf>
    <xf numFmtId="0" fontId="16" fillId="0" borderId="0" xfId="1" applyFont="1" applyAlignment="1"/>
    <xf numFmtId="0" fontId="10" fillId="0" borderId="0" xfId="0" applyFont="1" applyFill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0" fontId="16" fillId="0" borderId="0" xfId="0" applyFont="1" applyFill="1"/>
    <xf numFmtId="164" fontId="14" fillId="0" borderId="0" xfId="3" applyNumberFormat="1" applyFont="1" applyFill="1" applyBorder="1">
      <alignment horizontal="left"/>
    </xf>
    <xf numFmtId="3" fontId="16" fillId="0" borderId="0" xfId="0" applyNumberFormat="1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left" vertical="center"/>
    </xf>
    <xf numFmtId="164" fontId="13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wrapText="1"/>
    </xf>
    <xf numFmtId="164" fontId="13" fillId="0" borderId="3" xfId="0" applyNumberFormat="1" applyFont="1" applyFill="1" applyBorder="1" applyAlignment="1">
      <alignment horizontal="right" vertical="center" wrapText="1"/>
    </xf>
    <xf numFmtId="3" fontId="13" fillId="0" borderId="2" xfId="1" applyNumberFormat="1" applyFont="1" applyFill="1" applyBorder="1"/>
    <xf numFmtId="3" fontId="13" fillId="0" borderId="2" xfId="1" applyNumberFormat="1" applyFont="1" applyBorder="1"/>
    <xf numFmtId="0" fontId="17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6" fontId="5" fillId="0" borderId="2" xfId="0" applyNumberFormat="1" applyFont="1" applyFill="1" applyBorder="1"/>
    <xf numFmtId="3" fontId="0" fillId="0" borderId="0" xfId="0" applyNumberFormat="1" applyFont="1" applyFill="1" applyBorder="1" applyAlignment="1"/>
    <xf numFmtId="0" fontId="6" fillId="0" borderId="0" xfId="0" applyFont="1" applyFill="1" applyAlignment="1">
      <alignment horizontal="center"/>
    </xf>
    <xf numFmtId="1" fontId="9" fillId="3" borderId="6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top" wrapText="1"/>
    </xf>
    <xf numFmtId="0" fontId="6" fillId="0" borderId="0" xfId="3" applyFont="1" applyFill="1" applyBorder="1" applyAlignment="1">
      <alignment horizontal="center"/>
    </xf>
    <xf numFmtId="0" fontId="9" fillId="3" borderId="5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center"/>
    </xf>
    <xf numFmtId="1" fontId="9" fillId="3" borderId="5" xfId="0" applyNumberFormat="1" applyFont="1" applyFill="1" applyBorder="1" applyAlignment="1">
      <alignment horizontal="left" vertical="center"/>
    </xf>
  </cellXfs>
  <cellStyles count="4">
    <cellStyle name="Обычный" xfId="0" builtinId="0"/>
    <cellStyle name="Обычный 19" xfId="1"/>
    <cellStyle name="Обычный 9" xfId="2"/>
    <cellStyle name="Обычный_Копия ОДДС_РГП АММТП_24.03.1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topLeftCell="A20" workbookViewId="0">
      <selection activeCell="C38" sqref="C38"/>
    </sheetView>
  </sheetViews>
  <sheetFormatPr defaultRowHeight="12.75"/>
  <cols>
    <col min="1" max="1" width="45.85546875" style="26" customWidth="1"/>
    <col min="2" max="2" width="12.140625" customWidth="1"/>
    <col min="3" max="3" width="17.42578125" customWidth="1"/>
    <col min="4" max="4" width="14.28515625" bestFit="1" customWidth="1"/>
  </cols>
  <sheetData>
    <row r="1" spans="1:4" ht="27" customHeight="1">
      <c r="A1" s="1"/>
      <c r="B1" s="1"/>
      <c r="C1" s="82" t="s">
        <v>59</v>
      </c>
      <c r="D1" s="82"/>
    </row>
    <row r="2" spans="1:4" ht="12.75" customHeight="1">
      <c r="A2" s="69" t="s">
        <v>1</v>
      </c>
      <c r="B2" s="83" t="s">
        <v>0</v>
      </c>
      <c r="C2" s="83"/>
      <c r="D2" s="83"/>
    </row>
    <row r="3" spans="1:4">
      <c r="A3" s="69" t="s">
        <v>2</v>
      </c>
      <c r="B3" s="84" t="s">
        <v>3</v>
      </c>
      <c r="C3" s="84"/>
      <c r="D3" s="84"/>
    </row>
    <row r="4" spans="1:4">
      <c r="A4" s="69" t="s">
        <v>4</v>
      </c>
      <c r="B4" s="80">
        <v>333</v>
      </c>
      <c r="C4" s="80"/>
      <c r="D4" s="80"/>
    </row>
    <row r="5" spans="1:4" ht="24" customHeight="1">
      <c r="A5" s="33" t="s">
        <v>5</v>
      </c>
      <c r="B5" s="81" t="s">
        <v>6</v>
      </c>
      <c r="C5" s="81"/>
      <c r="D5" s="81"/>
    </row>
    <row r="6" spans="1:4">
      <c r="A6" s="27"/>
      <c r="B6" s="27"/>
      <c r="C6" s="27"/>
      <c r="D6" s="27"/>
    </row>
    <row r="7" spans="1:4">
      <c r="A7" s="79" t="s">
        <v>29</v>
      </c>
      <c r="B7" s="79"/>
      <c r="C7" s="79"/>
      <c r="D7" s="79"/>
    </row>
    <row r="8" spans="1:4">
      <c r="A8" s="79" t="s">
        <v>126</v>
      </c>
      <c r="B8" s="79"/>
      <c r="C8" s="79"/>
      <c r="D8" s="79"/>
    </row>
    <row r="9" spans="1:4">
      <c r="A9" s="22"/>
      <c r="B9" s="3"/>
      <c r="C9" s="3"/>
      <c r="D9" s="3"/>
    </row>
    <row r="10" spans="1:4">
      <c r="A10" s="11" t="s">
        <v>7</v>
      </c>
      <c r="B10" s="11" t="s">
        <v>30</v>
      </c>
      <c r="C10" s="11" t="s">
        <v>129</v>
      </c>
      <c r="D10" s="11" t="s">
        <v>128</v>
      </c>
    </row>
    <row r="11" spans="1:4">
      <c r="A11" s="8" t="s">
        <v>28</v>
      </c>
      <c r="B11" s="12"/>
      <c r="C11" s="13"/>
      <c r="D11" s="13"/>
    </row>
    <row r="12" spans="1:4">
      <c r="A12" s="23" t="s">
        <v>31</v>
      </c>
      <c r="B12" s="12"/>
      <c r="C12" s="14"/>
      <c r="D12" s="15"/>
    </row>
    <row r="13" spans="1:4">
      <c r="A13" s="24" t="s">
        <v>32</v>
      </c>
      <c r="B13" s="12">
        <v>5</v>
      </c>
      <c r="C13" s="16">
        <v>395225</v>
      </c>
      <c r="D13" s="15">
        <v>210020</v>
      </c>
    </row>
    <row r="14" spans="1:4">
      <c r="A14" s="24" t="s">
        <v>33</v>
      </c>
      <c r="B14" s="12">
        <v>6</v>
      </c>
      <c r="C14" s="16">
        <v>1478092</v>
      </c>
      <c r="D14" s="15">
        <v>1746568</v>
      </c>
    </row>
    <row r="15" spans="1:4">
      <c r="A15" s="24" t="s">
        <v>8</v>
      </c>
      <c r="B15" s="12">
        <v>7</v>
      </c>
      <c r="C15" s="16">
        <v>4938470</v>
      </c>
      <c r="D15" s="15">
        <v>5418027</v>
      </c>
    </row>
    <row r="16" spans="1:4">
      <c r="A16" s="24" t="s">
        <v>34</v>
      </c>
      <c r="B16" s="12"/>
      <c r="C16" s="16">
        <v>11487</v>
      </c>
      <c r="D16" s="15">
        <v>9167</v>
      </c>
    </row>
    <row r="17" spans="1:4">
      <c r="A17" s="7" t="s">
        <v>9</v>
      </c>
      <c r="B17" s="12"/>
      <c r="C17" s="16">
        <v>739</v>
      </c>
      <c r="D17" s="15">
        <v>725</v>
      </c>
    </row>
    <row r="18" spans="1:4">
      <c r="A18" s="7" t="s">
        <v>10</v>
      </c>
      <c r="B18" s="12">
        <v>8</v>
      </c>
      <c r="C18" s="16">
        <f>3451674+4313.05-5889-415315.5</f>
        <v>3034782.55</v>
      </c>
      <c r="D18" s="15">
        <f>2776933+9820</f>
        <v>2786753</v>
      </c>
    </row>
    <row r="19" spans="1:4">
      <c r="A19" s="23" t="s">
        <v>35</v>
      </c>
      <c r="B19" s="12"/>
      <c r="C19" s="17">
        <f>SUM(C13:C18)</f>
        <v>9858795.5500000007</v>
      </c>
      <c r="D19" s="17">
        <f>SUM(D13:D18)</f>
        <v>10171260</v>
      </c>
    </row>
    <row r="20" spans="1:4">
      <c r="A20" s="6" t="s">
        <v>125</v>
      </c>
      <c r="B20" s="72"/>
      <c r="C20" s="16">
        <v>6724</v>
      </c>
      <c r="D20" s="16">
        <v>6724</v>
      </c>
    </row>
    <row r="21" spans="1:4">
      <c r="A21" s="5" t="s">
        <v>35</v>
      </c>
      <c r="B21" s="70"/>
      <c r="C21" s="17">
        <f>C19+C20</f>
        <v>9865519.5500000007</v>
      </c>
      <c r="D21" s="17">
        <f>D19+D20</f>
        <v>10177984</v>
      </c>
    </row>
    <row r="22" spans="1:4">
      <c r="A22" s="9" t="s">
        <v>36</v>
      </c>
      <c r="B22" s="12"/>
      <c r="C22" s="16"/>
      <c r="D22" s="15"/>
    </row>
    <row r="23" spans="1:4">
      <c r="A23" s="24" t="s">
        <v>37</v>
      </c>
      <c r="B23" s="12">
        <v>9</v>
      </c>
      <c r="C23" s="16">
        <v>6203008</v>
      </c>
      <c r="D23" s="15">
        <v>6235897</v>
      </c>
    </row>
    <row r="24" spans="1:4">
      <c r="A24" s="24" t="s">
        <v>11</v>
      </c>
      <c r="B24" s="12">
        <v>10</v>
      </c>
      <c r="C24" s="16">
        <v>6239682.0199999996</v>
      </c>
      <c r="D24" s="15">
        <v>6631628</v>
      </c>
    </row>
    <row r="25" spans="1:4">
      <c r="A25" s="24" t="s">
        <v>38</v>
      </c>
      <c r="B25" s="12">
        <v>11</v>
      </c>
      <c r="C25" s="16">
        <v>662936</v>
      </c>
      <c r="D25" s="15">
        <v>471615</v>
      </c>
    </row>
    <row r="26" spans="1:4">
      <c r="A26" s="24" t="s">
        <v>12</v>
      </c>
      <c r="B26" s="12">
        <v>12</v>
      </c>
      <c r="C26" s="16">
        <v>185168</v>
      </c>
      <c r="D26" s="15">
        <v>190417</v>
      </c>
    </row>
    <row r="27" spans="1:4" ht="25.5">
      <c r="A27" s="24" t="s">
        <v>39</v>
      </c>
      <c r="B27" s="12">
        <v>13</v>
      </c>
      <c r="C27" s="16">
        <v>48000</v>
      </c>
      <c r="D27" s="15">
        <v>48000</v>
      </c>
    </row>
    <row r="28" spans="1:4">
      <c r="A28" s="24" t="s">
        <v>13</v>
      </c>
      <c r="B28" s="12">
        <v>14</v>
      </c>
      <c r="C28" s="16">
        <f>81562+113804+989192</f>
        <v>1184558</v>
      </c>
      <c r="D28" s="15">
        <v>1967463</v>
      </c>
    </row>
    <row r="29" spans="1:4">
      <c r="A29" s="23" t="s">
        <v>40</v>
      </c>
      <c r="B29" s="12"/>
      <c r="C29" s="17">
        <f>SUM(C23:C28)</f>
        <v>14523352.02</v>
      </c>
      <c r="D29" s="17">
        <f>SUM(D23:D28)</f>
        <v>15545020</v>
      </c>
    </row>
    <row r="30" spans="1:4">
      <c r="A30" s="8" t="s">
        <v>41</v>
      </c>
      <c r="B30" s="12"/>
      <c r="C30" s="17">
        <f>C21+C29</f>
        <v>24388871.57</v>
      </c>
      <c r="D30" s="17">
        <f>D21+D29</f>
        <v>25723004</v>
      </c>
    </row>
    <row r="31" spans="1:4">
      <c r="A31" s="23" t="s">
        <v>42</v>
      </c>
      <c r="B31" s="12"/>
      <c r="C31" s="17"/>
      <c r="D31" s="17"/>
    </row>
    <row r="32" spans="1:4">
      <c r="A32" s="23" t="s">
        <v>43</v>
      </c>
      <c r="B32" s="12"/>
      <c r="C32" s="17"/>
      <c r="D32" s="18"/>
    </row>
    <row r="33" spans="1:4">
      <c r="A33" s="24" t="s">
        <v>44</v>
      </c>
      <c r="B33" s="12">
        <v>15</v>
      </c>
      <c r="C33" s="16">
        <v>8509943</v>
      </c>
      <c r="D33" s="15">
        <v>9253772</v>
      </c>
    </row>
    <row r="34" spans="1:4">
      <c r="A34" s="24" t="s">
        <v>45</v>
      </c>
      <c r="B34" s="12">
        <v>16</v>
      </c>
      <c r="C34" s="16">
        <f>9256352.74+1149.5</f>
        <v>9257502.2400000002</v>
      </c>
      <c r="D34" s="15">
        <v>9335485</v>
      </c>
    </row>
    <row r="35" spans="1:4">
      <c r="A35" s="24" t="s">
        <v>46</v>
      </c>
      <c r="B35" s="12">
        <v>17</v>
      </c>
      <c r="C35" s="16">
        <v>304404</v>
      </c>
      <c r="D35" s="15">
        <v>393365</v>
      </c>
    </row>
    <row r="36" spans="1:4">
      <c r="A36" s="24" t="s">
        <v>47</v>
      </c>
      <c r="B36" s="12">
        <v>18</v>
      </c>
      <c r="C36" s="16">
        <v>22058</v>
      </c>
      <c r="D36" s="15">
        <v>22557</v>
      </c>
    </row>
    <row r="37" spans="1:4">
      <c r="A37" s="24" t="s">
        <v>14</v>
      </c>
      <c r="B37" s="12">
        <v>19</v>
      </c>
      <c r="C37" s="16">
        <v>43358</v>
      </c>
      <c r="D37" s="15">
        <v>64731</v>
      </c>
    </row>
    <row r="38" spans="1:4">
      <c r="A38" s="24" t="s">
        <v>15</v>
      </c>
      <c r="B38" s="12">
        <v>20</v>
      </c>
      <c r="C38" s="16">
        <v>403043</v>
      </c>
      <c r="D38" s="15">
        <v>375824</v>
      </c>
    </row>
    <row r="39" spans="1:4">
      <c r="A39" s="8" t="s">
        <v>48</v>
      </c>
      <c r="B39" s="12"/>
      <c r="C39" s="17">
        <f>SUM(C33:C38)</f>
        <v>18540308.240000002</v>
      </c>
      <c r="D39" s="17">
        <f>SUM(D33:D38)</f>
        <v>19445734</v>
      </c>
    </row>
    <row r="40" spans="1:4">
      <c r="A40" s="23" t="s">
        <v>49</v>
      </c>
      <c r="B40" s="12"/>
      <c r="C40" s="16"/>
      <c r="D40" s="15"/>
    </row>
    <row r="41" spans="1:4">
      <c r="A41" s="24" t="s">
        <v>50</v>
      </c>
      <c r="B41" s="12">
        <v>15</v>
      </c>
      <c r="C41" s="16">
        <v>758535</v>
      </c>
      <c r="D41" s="15">
        <v>994636</v>
      </c>
    </row>
    <row r="42" spans="1:4">
      <c r="A42" s="24" t="s">
        <v>51</v>
      </c>
      <c r="B42" s="12">
        <v>16</v>
      </c>
      <c r="C42" s="16">
        <v>4598047.6639999999</v>
      </c>
      <c r="D42" s="15">
        <v>3882633</v>
      </c>
    </row>
    <row r="43" spans="1:4">
      <c r="A43" s="24" t="s">
        <v>16</v>
      </c>
      <c r="B43" s="12">
        <v>21</v>
      </c>
      <c r="C43" s="16">
        <v>1387058</v>
      </c>
      <c r="D43" s="15">
        <v>1387058</v>
      </c>
    </row>
    <row r="44" spans="1:4">
      <c r="A44" s="24" t="s">
        <v>17</v>
      </c>
      <c r="B44" s="12"/>
      <c r="C44" s="16" t="s">
        <v>124</v>
      </c>
      <c r="D44" s="15" t="s">
        <v>124</v>
      </c>
    </row>
    <row r="45" spans="1:4">
      <c r="A45" s="8" t="s">
        <v>52</v>
      </c>
      <c r="B45" s="12"/>
      <c r="C45" s="17">
        <f>SUM(C41:C44)</f>
        <v>6743640.6639999999</v>
      </c>
      <c r="D45" s="17">
        <f>SUM(D41:D44)</f>
        <v>6264327</v>
      </c>
    </row>
    <row r="46" spans="1:4">
      <c r="A46" s="23" t="s">
        <v>53</v>
      </c>
      <c r="B46" s="12"/>
      <c r="C46" s="17">
        <f>C39+C45</f>
        <v>25283948.904000003</v>
      </c>
      <c r="D46" s="17">
        <f>D39+D45</f>
        <v>25710061</v>
      </c>
    </row>
    <row r="47" spans="1:4">
      <c r="A47" s="8" t="s">
        <v>54</v>
      </c>
      <c r="B47" s="12"/>
      <c r="C47" s="16"/>
      <c r="D47" s="15"/>
    </row>
    <row r="48" spans="1:4">
      <c r="A48" s="24" t="s">
        <v>18</v>
      </c>
      <c r="B48" s="12">
        <v>22</v>
      </c>
      <c r="C48" s="16">
        <v>9501015</v>
      </c>
      <c r="D48" s="15">
        <v>9501015</v>
      </c>
    </row>
    <row r="49" spans="1:4">
      <c r="A49" s="24" t="s">
        <v>55</v>
      </c>
      <c r="B49" s="12"/>
      <c r="C49" s="19"/>
      <c r="D49" s="19"/>
    </row>
    <row r="50" spans="1:4">
      <c r="A50" s="7" t="s">
        <v>56</v>
      </c>
      <c r="B50" s="12"/>
      <c r="C50" s="19">
        <v>-10396092</v>
      </c>
      <c r="D50" s="19">
        <v>-9488072</v>
      </c>
    </row>
    <row r="51" spans="1:4">
      <c r="A51" s="23" t="s">
        <v>26</v>
      </c>
      <c r="B51" s="12"/>
      <c r="C51" s="20">
        <f>SUM(C48:C50)</f>
        <v>-895077</v>
      </c>
      <c r="D51" s="20">
        <f>SUM(D48:D50)</f>
        <v>12943</v>
      </c>
    </row>
    <row r="52" spans="1:4">
      <c r="A52" s="9" t="s">
        <v>57</v>
      </c>
      <c r="B52" s="12"/>
      <c r="C52" s="17">
        <f>C46+C51</f>
        <v>24388871.904000003</v>
      </c>
      <c r="D52" s="20">
        <f>D46+D51</f>
        <v>25723004</v>
      </c>
    </row>
    <row r="53" spans="1:4">
      <c r="A53" s="25" t="s">
        <v>58</v>
      </c>
      <c r="B53" s="13"/>
      <c r="C53" s="21">
        <f>(C30-C26-C46)*1000/4276000</f>
        <v>-252.62987231057124</v>
      </c>
      <c r="D53" s="77">
        <f>(D30-D26-D46)*1000/4276000</f>
        <v>-41.504677268475213</v>
      </c>
    </row>
    <row r="54" spans="1:4">
      <c r="C54" s="78"/>
    </row>
    <row r="55" spans="1:4">
      <c r="A55" s="75" t="s">
        <v>135</v>
      </c>
      <c r="B55" s="76"/>
    </row>
    <row r="56" spans="1:4" ht="16.5" customHeight="1">
      <c r="A56" s="66" t="s">
        <v>118</v>
      </c>
      <c r="B56" s="67"/>
    </row>
    <row r="57" spans="1:4" ht="18" customHeight="1">
      <c r="A57" s="75" t="s">
        <v>136</v>
      </c>
      <c r="B57" s="76"/>
    </row>
    <row r="58" spans="1:4">
      <c r="A58" s="66" t="s">
        <v>119</v>
      </c>
      <c r="B58" s="67"/>
    </row>
    <row r="59" spans="1:4">
      <c r="A59" s="66" t="s">
        <v>120</v>
      </c>
      <c r="B59" s="67"/>
    </row>
  </sheetData>
  <mergeCells count="7">
    <mergeCell ref="A8:D8"/>
    <mergeCell ref="B4:D4"/>
    <mergeCell ref="B5:D5"/>
    <mergeCell ref="C1:D1"/>
    <mergeCell ref="B2:D2"/>
    <mergeCell ref="B3:D3"/>
    <mergeCell ref="A7:D7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A33" sqref="A33"/>
    </sheetView>
  </sheetViews>
  <sheetFormatPr defaultRowHeight="12.75"/>
  <cols>
    <col min="1" max="1" width="45.5703125" customWidth="1"/>
    <col min="2" max="2" width="11" customWidth="1"/>
    <col min="3" max="3" width="18.42578125" customWidth="1"/>
    <col min="4" max="4" width="18.28515625" customWidth="1"/>
  </cols>
  <sheetData>
    <row r="1" spans="1:4" ht="24" customHeight="1">
      <c r="A1" s="1"/>
      <c r="B1" s="1"/>
      <c r="C1" s="82" t="s">
        <v>59</v>
      </c>
      <c r="D1" s="82"/>
    </row>
    <row r="2" spans="1:4">
      <c r="A2" s="69" t="s">
        <v>1</v>
      </c>
      <c r="B2" s="83" t="s">
        <v>0</v>
      </c>
      <c r="C2" s="83"/>
      <c r="D2" s="83"/>
    </row>
    <row r="3" spans="1:4">
      <c r="A3" s="69" t="s">
        <v>2</v>
      </c>
      <c r="B3" s="84" t="s">
        <v>3</v>
      </c>
      <c r="C3" s="84"/>
      <c r="D3" s="84"/>
    </row>
    <row r="4" spans="1:4">
      <c r="A4" s="69" t="s">
        <v>4</v>
      </c>
      <c r="B4" s="80">
        <v>333</v>
      </c>
      <c r="C4" s="80"/>
      <c r="D4" s="80"/>
    </row>
    <row r="5" spans="1:4" ht="24">
      <c r="A5" s="33" t="s">
        <v>5</v>
      </c>
      <c r="B5" s="81" t="s">
        <v>6</v>
      </c>
      <c r="C5" s="81"/>
      <c r="D5" s="81"/>
    </row>
    <row r="6" spans="1:4">
      <c r="A6" s="27"/>
      <c r="B6" s="27"/>
      <c r="C6" s="27"/>
      <c r="D6" s="27"/>
    </row>
    <row r="7" spans="1:4">
      <c r="A7" s="79" t="s">
        <v>60</v>
      </c>
      <c r="B7" s="79"/>
      <c r="C7" s="79"/>
      <c r="D7" s="79"/>
    </row>
    <row r="8" spans="1:4">
      <c r="A8" s="79" t="s">
        <v>126</v>
      </c>
      <c r="B8" s="79"/>
      <c r="C8" s="79"/>
      <c r="D8" s="79"/>
    </row>
    <row r="9" spans="1:4">
      <c r="A9" s="3"/>
      <c r="B9" s="3"/>
      <c r="C9" s="3"/>
      <c r="D9" s="3"/>
    </row>
    <row r="10" spans="1:4">
      <c r="A10" s="11" t="s">
        <v>7</v>
      </c>
      <c r="B10" s="11" t="s">
        <v>30</v>
      </c>
      <c r="C10" s="11" t="s">
        <v>130</v>
      </c>
      <c r="D10" s="11" t="s">
        <v>131</v>
      </c>
    </row>
    <row r="11" spans="1:4">
      <c r="A11" s="25" t="s">
        <v>61</v>
      </c>
      <c r="B11" s="12">
        <v>23</v>
      </c>
      <c r="C11" s="19">
        <v>3071847.4</v>
      </c>
      <c r="D11" s="19">
        <v>15344426</v>
      </c>
    </row>
    <row r="12" spans="1:4">
      <c r="A12" s="28" t="s">
        <v>62</v>
      </c>
      <c r="B12" s="12">
        <v>24</v>
      </c>
      <c r="C12" s="19">
        <v>-2395003.4</v>
      </c>
      <c r="D12" s="19">
        <v>-6710265</v>
      </c>
    </row>
    <row r="13" spans="1:4">
      <c r="A13" s="9" t="s">
        <v>63</v>
      </c>
      <c r="B13" s="12"/>
      <c r="C13" s="20">
        <f>SUM(C11:C12)</f>
        <v>676844</v>
      </c>
      <c r="D13" s="20">
        <v>8634161</v>
      </c>
    </row>
    <row r="14" spans="1:4">
      <c r="A14" s="25" t="s">
        <v>64</v>
      </c>
      <c r="B14" s="12">
        <v>25</v>
      </c>
      <c r="C14" s="19">
        <v>-246050.4</v>
      </c>
      <c r="D14" s="19">
        <v>-574796</v>
      </c>
    </row>
    <row r="15" spans="1:4">
      <c r="A15" s="6" t="s">
        <v>65</v>
      </c>
      <c r="B15" s="12">
        <v>26</v>
      </c>
      <c r="C15" s="19">
        <v>-984004</v>
      </c>
      <c r="D15" s="19">
        <v>-10836586</v>
      </c>
    </row>
    <row r="16" spans="1:4">
      <c r="A16" s="6" t="s">
        <v>21</v>
      </c>
      <c r="B16" s="12">
        <v>27</v>
      </c>
      <c r="C16" s="19">
        <v>-885051.4</v>
      </c>
      <c r="D16" s="19">
        <v>-681397</v>
      </c>
    </row>
    <row r="17" spans="1:4">
      <c r="A17" s="6" t="s">
        <v>20</v>
      </c>
      <c r="B17" s="12">
        <v>27</v>
      </c>
      <c r="C17" s="19">
        <v>1175671</v>
      </c>
      <c r="D17" s="19">
        <v>569392</v>
      </c>
    </row>
    <row r="18" spans="1:4">
      <c r="A18" s="5" t="s">
        <v>66</v>
      </c>
      <c r="B18" s="29"/>
      <c r="C18" s="20">
        <f>SUM(C13:C17)</f>
        <v>-262590.80000000005</v>
      </c>
      <c r="D18" s="20">
        <v>-2889226</v>
      </c>
    </row>
    <row r="19" spans="1:4">
      <c r="A19" s="13" t="s">
        <v>67</v>
      </c>
      <c r="B19" s="12">
        <v>28</v>
      </c>
      <c r="C19" s="19">
        <v>6955</v>
      </c>
      <c r="D19" s="19">
        <v>7162</v>
      </c>
    </row>
    <row r="20" spans="1:4">
      <c r="A20" s="6" t="s">
        <v>68</v>
      </c>
      <c r="B20" s="12">
        <v>29</v>
      </c>
      <c r="C20" s="19">
        <v>-652384</v>
      </c>
      <c r="D20" s="19">
        <v>-939558</v>
      </c>
    </row>
    <row r="21" spans="1:4">
      <c r="A21" s="9" t="s">
        <v>69</v>
      </c>
      <c r="B21" s="12"/>
      <c r="C21" s="20">
        <f>SUM(C18:C20)</f>
        <v>-908019.8</v>
      </c>
      <c r="D21" s="20">
        <v>-3821622</v>
      </c>
    </row>
    <row r="22" spans="1:4">
      <c r="A22" s="25" t="s">
        <v>22</v>
      </c>
      <c r="B22" s="12"/>
      <c r="C22" s="71"/>
      <c r="D22" s="19">
        <v>-49</v>
      </c>
    </row>
    <row r="23" spans="1:4">
      <c r="A23" s="9" t="s">
        <v>70</v>
      </c>
      <c r="B23" s="12"/>
      <c r="C23" s="20">
        <f>SUM(C21:C22)</f>
        <v>-908019.8</v>
      </c>
      <c r="D23" s="20">
        <v>-3821671</v>
      </c>
    </row>
    <row r="24" spans="1:4">
      <c r="A24" s="25" t="s">
        <v>71</v>
      </c>
      <c r="B24" s="12"/>
      <c r="C24" s="19">
        <v>0</v>
      </c>
      <c r="D24" s="19">
        <v>0</v>
      </c>
    </row>
    <row r="25" spans="1:4">
      <c r="A25" s="9" t="s">
        <v>72</v>
      </c>
      <c r="B25" s="12"/>
      <c r="C25" s="20">
        <f>C23+C24</f>
        <v>-908019.8</v>
      </c>
      <c r="D25" s="20">
        <v>-3821671</v>
      </c>
    </row>
    <row r="28" spans="1:4">
      <c r="A28" s="75" t="s">
        <v>137</v>
      </c>
      <c r="B28" s="76"/>
      <c r="C28" s="67"/>
    </row>
    <row r="29" spans="1:4" ht="22.5" customHeight="1">
      <c r="A29" s="66" t="s">
        <v>118</v>
      </c>
      <c r="B29" s="67"/>
      <c r="C29" s="67"/>
    </row>
    <row r="30" spans="1:4" ht="24" customHeight="1">
      <c r="A30" s="75" t="s">
        <v>136</v>
      </c>
      <c r="B30" s="76"/>
      <c r="C30" s="67"/>
    </row>
    <row r="31" spans="1:4">
      <c r="A31" s="66" t="s">
        <v>119</v>
      </c>
      <c r="B31" s="67"/>
      <c r="C31" s="67"/>
    </row>
    <row r="32" spans="1:4">
      <c r="A32" s="66" t="s">
        <v>120</v>
      </c>
      <c r="B32" s="67"/>
      <c r="C32" s="67"/>
    </row>
  </sheetData>
  <mergeCells count="7">
    <mergeCell ref="A8:D8"/>
    <mergeCell ref="C1:D1"/>
    <mergeCell ref="B2:D2"/>
    <mergeCell ref="B3:D3"/>
    <mergeCell ref="B4:D4"/>
    <mergeCell ref="B5:D5"/>
    <mergeCell ref="A7:D7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6"/>
  <sheetViews>
    <sheetView topLeftCell="A7" workbookViewId="0">
      <selection activeCell="F17" sqref="F17"/>
    </sheetView>
  </sheetViews>
  <sheetFormatPr defaultRowHeight="12.75"/>
  <cols>
    <col min="1" max="1" width="41.42578125" style="32" customWidth="1"/>
    <col min="2" max="2" width="22" style="32" customWidth="1"/>
    <col min="3" max="3" width="21.28515625" style="32" customWidth="1"/>
    <col min="4" max="16384" width="9.140625" style="32"/>
  </cols>
  <sheetData>
    <row r="1" spans="1:3" ht="24" customHeight="1">
      <c r="A1" s="48"/>
      <c r="B1" s="85" t="s">
        <v>59</v>
      </c>
      <c r="C1" s="85"/>
    </row>
    <row r="2" spans="1:3">
      <c r="A2" s="49" t="s">
        <v>1</v>
      </c>
      <c r="B2" s="83" t="s">
        <v>0</v>
      </c>
      <c r="C2" s="83"/>
    </row>
    <row r="3" spans="1:3">
      <c r="A3" s="49" t="s">
        <v>2</v>
      </c>
      <c r="B3" s="84" t="s">
        <v>3</v>
      </c>
      <c r="C3" s="84"/>
    </row>
    <row r="4" spans="1:3">
      <c r="A4" s="49" t="s">
        <v>4</v>
      </c>
      <c r="B4" s="80">
        <v>333</v>
      </c>
      <c r="C4" s="80"/>
    </row>
    <row r="5" spans="1:3" ht="24">
      <c r="A5" s="33" t="s">
        <v>5</v>
      </c>
      <c r="B5" s="81" t="s">
        <v>6</v>
      </c>
      <c r="C5" s="81"/>
    </row>
    <row r="6" spans="1:3">
      <c r="A6" s="33"/>
      <c r="B6" s="33"/>
      <c r="C6" s="33"/>
    </row>
    <row r="7" spans="1:3">
      <c r="A7" s="86" t="s">
        <v>23</v>
      </c>
      <c r="B7" s="86"/>
      <c r="C7" s="86"/>
    </row>
    <row r="8" spans="1:3">
      <c r="A8" s="86" t="s">
        <v>127</v>
      </c>
      <c r="B8" s="86"/>
      <c r="C8" s="86"/>
    </row>
    <row r="9" spans="1:3">
      <c r="A9" s="50"/>
      <c r="B9" s="30"/>
      <c r="C9" s="30"/>
    </row>
    <row r="10" spans="1:3">
      <c r="A10" s="51" t="s">
        <v>7</v>
      </c>
      <c r="B10" s="11" t="s">
        <v>130</v>
      </c>
      <c r="C10" s="11" t="s">
        <v>131</v>
      </c>
    </row>
    <row r="11" spans="1:3" ht="25.5">
      <c r="A11" s="41" t="s">
        <v>73</v>
      </c>
      <c r="B11" s="42"/>
      <c r="C11" s="42"/>
    </row>
    <row r="12" spans="1:3">
      <c r="A12" s="43" t="s">
        <v>74</v>
      </c>
      <c r="B12" s="37">
        <v>-908020</v>
      </c>
      <c r="C12" s="37">
        <v>-3821622</v>
      </c>
    </row>
    <row r="13" spans="1:3">
      <c r="A13" s="43" t="s">
        <v>75</v>
      </c>
      <c r="B13" s="37"/>
      <c r="C13" s="37"/>
    </row>
    <row r="14" spans="1:3">
      <c r="A14" s="43" t="s">
        <v>76</v>
      </c>
      <c r="B14" s="73">
        <v>479224</v>
      </c>
      <c r="C14" s="73">
        <v>420476</v>
      </c>
    </row>
    <row r="15" spans="1:3">
      <c r="A15" s="43" t="s">
        <v>77</v>
      </c>
      <c r="B15" s="37">
        <v>-21373</v>
      </c>
      <c r="C15" s="37">
        <v>115155.83881000002</v>
      </c>
    </row>
    <row r="16" spans="1:3">
      <c r="A16" s="43" t="s">
        <v>78</v>
      </c>
      <c r="B16" s="37">
        <v>200831</v>
      </c>
      <c r="C16" s="37">
        <v>65216.867260000006</v>
      </c>
    </row>
    <row r="17" spans="1:3">
      <c r="A17" s="43" t="s">
        <v>79</v>
      </c>
      <c r="B17" s="37">
        <v>652384</v>
      </c>
      <c r="C17" s="37">
        <v>939557.82498000003</v>
      </c>
    </row>
    <row r="18" spans="1:3">
      <c r="A18" s="43" t="s">
        <v>19</v>
      </c>
      <c r="B18" s="37">
        <v>-6955</v>
      </c>
      <c r="C18" s="37">
        <v>-7162.4114300000001</v>
      </c>
    </row>
    <row r="19" spans="1:3">
      <c r="A19" s="43" t="s">
        <v>141</v>
      </c>
      <c r="B19" s="37">
        <f>-(1149+598)</f>
        <v>-1747</v>
      </c>
      <c r="C19" s="37"/>
    </row>
    <row r="20" spans="1:3" ht="38.25">
      <c r="A20" s="41" t="s">
        <v>80</v>
      </c>
      <c r="B20" s="45">
        <f>SUM(B12:B19)</f>
        <v>394344</v>
      </c>
      <c r="C20" s="45">
        <f>SUM(C12:C19)</f>
        <v>-2288377.8803799995</v>
      </c>
    </row>
    <row r="21" spans="1:3" ht="25.5">
      <c r="A21" s="43" t="s">
        <v>81</v>
      </c>
      <c r="B21" s="37">
        <v>241259</v>
      </c>
      <c r="C21" s="37">
        <v>-697450.37771999999</v>
      </c>
    </row>
    <row r="22" spans="1:3">
      <c r="A22" s="43" t="s">
        <v>82</v>
      </c>
      <c r="B22" s="44"/>
      <c r="C22" s="44">
        <v>-1949415.2353399999</v>
      </c>
    </row>
    <row r="23" spans="1:3">
      <c r="A23" s="43" t="s">
        <v>83</v>
      </c>
      <c r="B23" s="44">
        <v>-2320</v>
      </c>
      <c r="C23" s="44">
        <v>112</v>
      </c>
    </row>
    <row r="24" spans="1:3">
      <c r="A24" s="43" t="s">
        <v>84</v>
      </c>
      <c r="B24" s="44">
        <v>479557</v>
      </c>
      <c r="C24" s="44">
        <v>-2120860.93884</v>
      </c>
    </row>
    <row r="25" spans="1:3">
      <c r="A25" s="43" t="s">
        <v>85</v>
      </c>
      <c r="B25" s="74">
        <v>-226320</v>
      </c>
      <c r="C25" s="74">
        <v>-3011</v>
      </c>
    </row>
    <row r="26" spans="1:3" ht="25.5">
      <c r="A26" s="43" t="s">
        <v>139</v>
      </c>
      <c r="B26" s="44">
        <v>-745962</v>
      </c>
      <c r="C26" s="44">
        <v>2953105.3635900021</v>
      </c>
    </row>
    <row r="27" spans="1:3">
      <c r="A27" s="43" t="s">
        <v>86</v>
      </c>
      <c r="B27" s="44"/>
      <c r="C27" s="44">
        <v>-1045871.29549</v>
      </c>
    </row>
    <row r="28" spans="1:3">
      <c r="A28" s="43" t="s">
        <v>112</v>
      </c>
      <c r="B28" s="44">
        <v>591143</v>
      </c>
      <c r="C28" s="44"/>
    </row>
    <row r="29" spans="1:3">
      <c r="A29" s="43" t="s">
        <v>113</v>
      </c>
      <c r="B29" s="44">
        <v>79917</v>
      </c>
      <c r="C29" s="44">
        <v>-2114393.2053399999</v>
      </c>
    </row>
    <row r="30" spans="1:3" ht="25.5">
      <c r="A30" s="43" t="s">
        <v>87</v>
      </c>
      <c r="B30" s="44">
        <v>-89454</v>
      </c>
      <c r="C30" s="44">
        <v>-696827.41326000006</v>
      </c>
    </row>
    <row r="31" spans="1:3">
      <c r="A31" s="43" t="s">
        <v>86</v>
      </c>
      <c r="B31" s="44"/>
      <c r="C31" s="44">
        <v>-22509.521370000002</v>
      </c>
    </row>
    <row r="32" spans="1:3">
      <c r="A32" s="43" t="s">
        <v>142</v>
      </c>
      <c r="B32" s="44">
        <v>-50571</v>
      </c>
      <c r="C32" s="44">
        <v>137.20593000000008</v>
      </c>
    </row>
    <row r="33" spans="1:3" ht="38.25">
      <c r="A33" s="41" t="s">
        <v>88</v>
      </c>
      <c r="B33" s="45">
        <f>SUM(B20:B32)</f>
        <v>671593</v>
      </c>
      <c r="C33" s="45">
        <f>SUM(C20:C32)</f>
        <v>-7985362.2982199974</v>
      </c>
    </row>
    <row r="34" spans="1:3">
      <c r="A34" s="43" t="s">
        <v>89</v>
      </c>
      <c r="B34" s="44">
        <v>0</v>
      </c>
      <c r="C34" s="44">
        <v>0</v>
      </c>
    </row>
    <row r="35" spans="1:3">
      <c r="A35" s="43" t="s">
        <v>90</v>
      </c>
      <c r="B35" s="39">
        <v>10225</v>
      </c>
      <c r="C35" s="39">
        <v>6088.0497100000002</v>
      </c>
    </row>
    <row r="36" spans="1:3" ht="25.5">
      <c r="A36" s="41" t="s">
        <v>91</v>
      </c>
      <c r="B36" s="46">
        <f>SUM(B33:B35)</f>
        <v>681818</v>
      </c>
      <c r="C36" s="46">
        <f>SUM(C33:C35)</f>
        <v>-7979274.2485099975</v>
      </c>
    </row>
    <row r="37" spans="1:3" ht="25.5">
      <c r="A37" s="41" t="s">
        <v>92</v>
      </c>
      <c r="B37" s="47"/>
      <c r="C37" s="47"/>
    </row>
    <row r="38" spans="1:3" ht="25.5">
      <c r="A38" s="41" t="s">
        <v>93</v>
      </c>
      <c r="B38" s="46">
        <f>B39</f>
        <v>0</v>
      </c>
      <c r="C38" s="46">
        <f>C39</f>
        <v>26216125.142000001</v>
      </c>
    </row>
    <row r="39" spans="1:3">
      <c r="A39" s="43" t="s">
        <v>94</v>
      </c>
      <c r="B39" s="39"/>
      <c r="C39" s="39">
        <v>26216125.142000001</v>
      </c>
    </row>
    <row r="40" spans="1:3" ht="25.5">
      <c r="A40" s="41" t="s">
        <v>95</v>
      </c>
      <c r="B40" s="46">
        <f>SUM(B41:B45)</f>
        <v>-741768</v>
      </c>
      <c r="C40" s="46">
        <f>SUM(C41:C45)</f>
        <v>-23336790.0767712</v>
      </c>
    </row>
    <row r="41" spans="1:3" ht="25.5">
      <c r="A41" s="43" t="s">
        <v>96</v>
      </c>
      <c r="B41" s="37">
        <f>-(509198+232570)</f>
        <v>-741768</v>
      </c>
      <c r="C41" s="37">
        <v>2871045.7522288002</v>
      </c>
    </row>
    <row r="42" spans="1:3">
      <c r="A42" s="43" t="s">
        <v>97</v>
      </c>
      <c r="B42" s="39">
        <v>0</v>
      </c>
      <c r="C42" s="39">
        <v>0</v>
      </c>
    </row>
    <row r="43" spans="1:3">
      <c r="A43" s="36" t="s">
        <v>98</v>
      </c>
      <c r="B43" s="39">
        <v>0</v>
      </c>
      <c r="C43" s="39">
        <v>0</v>
      </c>
    </row>
    <row r="44" spans="1:3">
      <c r="A44" s="36" t="s">
        <v>99</v>
      </c>
      <c r="B44" s="39"/>
      <c r="C44" s="39">
        <v>-26207835.829</v>
      </c>
    </row>
    <row r="45" spans="1:3" ht="38.25">
      <c r="A45" s="36" t="s">
        <v>100</v>
      </c>
      <c r="B45" s="37"/>
      <c r="C45" s="37"/>
    </row>
    <row r="46" spans="1:3" ht="25.5">
      <c r="A46" s="34" t="s">
        <v>101</v>
      </c>
      <c r="B46" s="38">
        <f>B38+B40</f>
        <v>-741768</v>
      </c>
      <c r="C46" s="38">
        <f>C38+C40</f>
        <v>2879335.0652288012</v>
      </c>
    </row>
    <row r="47" spans="1:3" ht="25.5">
      <c r="A47" s="34" t="s">
        <v>102</v>
      </c>
      <c r="B47" s="35"/>
      <c r="C47" s="35"/>
    </row>
    <row r="48" spans="1:3" ht="25.5">
      <c r="A48" s="34" t="s">
        <v>103</v>
      </c>
      <c r="B48" s="38">
        <f>SUM(B49:B51)</f>
        <v>247875</v>
      </c>
      <c r="C48" s="38">
        <f>SUM(C49:C51)</f>
        <v>2134746.9526499999</v>
      </c>
    </row>
    <row r="49" spans="1:3">
      <c r="A49" s="36" t="s">
        <v>104</v>
      </c>
      <c r="B49" s="40">
        <v>237128</v>
      </c>
      <c r="C49" s="40">
        <v>2134746.9526499999</v>
      </c>
    </row>
    <row r="50" spans="1:3">
      <c r="A50" s="36" t="s">
        <v>105</v>
      </c>
      <c r="B50" s="40"/>
      <c r="C50" s="40">
        <v>0</v>
      </c>
    </row>
    <row r="51" spans="1:3">
      <c r="A51" s="36" t="s">
        <v>140</v>
      </c>
      <c r="B51" s="40">
        <v>10747</v>
      </c>
      <c r="C51" s="40">
        <v>0</v>
      </c>
    </row>
    <row r="52" spans="1:3" ht="25.5">
      <c r="A52" s="34" t="s">
        <v>106</v>
      </c>
      <c r="B52" s="38">
        <f>SUM(B53:B54)</f>
        <v>0</v>
      </c>
      <c r="C52" s="38">
        <f>SUM(C53:C54)</f>
        <v>-441614.30682</v>
      </c>
    </row>
    <row r="53" spans="1:3">
      <c r="A53" s="36" t="s">
        <v>107</v>
      </c>
      <c r="B53" s="37"/>
      <c r="C53" s="37">
        <v>-441614.30682</v>
      </c>
    </row>
    <row r="54" spans="1:3">
      <c r="A54" s="36" t="s">
        <v>108</v>
      </c>
      <c r="B54" s="37">
        <v>0</v>
      </c>
      <c r="C54" s="37">
        <v>0</v>
      </c>
    </row>
    <row r="55" spans="1:3" ht="25.5">
      <c r="A55" s="34" t="s">
        <v>109</v>
      </c>
      <c r="B55" s="38">
        <f>B48+B52</f>
        <v>247875</v>
      </c>
      <c r="C55" s="38">
        <f>C48+C52</f>
        <v>1693132.6458299998</v>
      </c>
    </row>
    <row r="56" spans="1:3" ht="25.5">
      <c r="A56" s="34" t="s">
        <v>110</v>
      </c>
      <c r="B56" s="38">
        <f>B36+B46+B55+B57</f>
        <v>185205</v>
      </c>
      <c r="C56" s="38">
        <f>C36+C46+C55</f>
        <v>-3406806.5374511965</v>
      </c>
    </row>
    <row r="57" spans="1:3" ht="25.5">
      <c r="A57" s="36" t="s">
        <v>111</v>
      </c>
      <c r="B57" s="37">
        <v>-2720</v>
      </c>
      <c r="C57" s="37">
        <v>-65216.867260000006</v>
      </c>
    </row>
    <row r="58" spans="1:3" ht="25.5">
      <c r="A58" s="34" t="s">
        <v>24</v>
      </c>
      <c r="B58" s="35">
        <v>210020</v>
      </c>
      <c r="C58" s="35">
        <v>3746653.6771300002</v>
      </c>
    </row>
    <row r="59" spans="1:3" ht="25.5">
      <c r="A59" s="34" t="s">
        <v>25</v>
      </c>
      <c r="B59" s="38">
        <f>B58+B56</f>
        <v>395225</v>
      </c>
      <c r="C59" s="35">
        <v>274630.08376999997</v>
      </c>
    </row>
    <row r="60" spans="1:3">
      <c r="A60" s="52"/>
      <c r="B60" s="31"/>
      <c r="C60" s="31"/>
    </row>
    <row r="61" spans="1:3">
      <c r="A61" s="52"/>
      <c r="B61" s="30"/>
      <c r="C61" s="31"/>
    </row>
    <row r="62" spans="1:3">
      <c r="A62" s="75" t="s">
        <v>138</v>
      </c>
      <c r="B62" s="76"/>
      <c r="C62" s="67"/>
    </row>
    <row r="63" spans="1:3">
      <c r="A63" s="66" t="s">
        <v>118</v>
      </c>
      <c r="B63" s="67"/>
      <c r="C63" s="67"/>
    </row>
    <row r="64" spans="1:3">
      <c r="A64" s="75" t="s">
        <v>136</v>
      </c>
      <c r="B64" s="76"/>
      <c r="C64" s="67"/>
    </row>
    <row r="65" spans="1:3">
      <c r="A65" s="66" t="s">
        <v>119</v>
      </c>
      <c r="B65" s="67"/>
      <c r="C65" s="67"/>
    </row>
    <row r="66" spans="1:3">
      <c r="A66" s="66" t="s">
        <v>120</v>
      </c>
      <c r="B66" s="67"/>
      <c r="C66" s="67"/>
    </row>
  </sheetData>
  <mergeCells count="7">
    <mergeCell ref="B2:C2"/>
    <mergeCell ref="B1:C1"/>
    <mergeCell ref="A7:C7"/>
    <mergeCell ref="A8:C8"/>
    <mergeCell ref="B5:C5"/>
    <mergeCell ref="B4:C4"/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D36" sqref="D36"/>
    </sheetView>
  </sheetViews>
  <sheetFormatPr defaultRowHeight="12.75"/>
  <cols>
    <col min="1" max="1" width="39.5703125" style="3" customWidth="1"/>
    <col min="2" max="2" width="13.5703125" style="3" customWidth="1"/>
    <col min="3" max="3" width="14.140625" style="3" customWidth="1"/>
    <col min="4" max="4" width="15.85546875" style="53" customWidth="1"/>
    <col min="5" max="5" width="13.140625" style="3" customWidth="1"/>
    <col min="6" max="16384" width="9.140625" style="3"/>
  </cols>
  <sheetData>
    <row r="1" spans="1:5" ht="26.25" customHeight="1">
      <c r="A1" s="48"/>
      <c r="B1" s="68"/>
      <c r="C1" s="68"/>
      <c r="D1" s="88" t="s">
        <v>59</v>
      </c>
      <c r="E1" s="88"/>
    </row>
    <row r="2" spans="1:5" ht="12.75" customHeight="1">
      <c r="A2" s="49" t="s">
        <v>1</v>
      </c>
      <c r="B2" s="89" t="s">
        <v>0</v>
      </c>
      <c r="C2" s="89"/>
      <c r="D2" s="89"/>
    </row>
    <row r="3" spans="1:5">
      <c r="A3" s="49" t="s">
        <v>2</v>
      </c>
      <c r="B3" s="90" t="s">
        <v>3</v>
      </c>
      <c r="C3" s="90"/>
      <c r="D3" s="90"/>
    </row>
    <row r="4" spans="1:5">
      <c r="A4" s="49" t="s">
        <v>4</v>
      </c>
      <c r="B4" s="91">
        <v>333</v>
      </c>
      <c r="C4" s="91"/>
      <c r="D4" s="91"/>
    </row>
    <row r="5" spans="1:5" ht="24" customHeight="1">
      <c r="A5" s="33" t="s">
        <v>5</v>
      </c>
      <c r="B5" s="87" t="s">
        <v>6</v>
      </c>
      <c r="C5" s="87"/>
      <c r="D5" s="87"/>
    </row>
    <row r="6" spans="1:5">
      <c r="A6" s="2"/>
    </row>
    <row r="8" spans="1:5">
      <c r="A8" s="79" t="s">
        <v>114</v>
      </c>
      <c r="B8" s="79"/>
      <c r="C8" s="79"/>
      <c r="D8" s="79"/>
      <c r="E8" s="79"/>
    </row>
    <row r="9" spans="1:5">
      <c r="A9" s="79" t="s">
        <v>126</v>
      </c>
      <c r="B9" s="79"/>
      <c r="C9" s="79"/>
      <c r="D9" s="79"/>
      <c r="E9" s="79"/>
    </row>
    <row r="10" spans="1:5">
      <c r="A10" s="4"/>
      <c r="B10" s="4"/>
      <c r="C10" s="4"/>
      <c r="D10" s="3"/>
      <c r="E10" s="53"/>
    </row>
    <row r="11" spans="1:5" ht="25.5">
      <c r="A11" s="55" t="s">
        <v>7</v>
      </c>
      <c r="B11" s="54" t="s">
        <v>18</v>
      </c>
      <c r="C11" s="54" t="s">
        <v>115</v>
      </c>
      <c r="D11" s="54" t="s">
        <v>27</v>
      </c>
      <c r="E11" s="55" t="s">
        <v>116</v>
      </c>
    </row>
    <row r="12" spans="1:5">
      <c r="A12" s="23" t="s">
        <v>123</v>
      </c>
      <c r="B12" s="56">
        <v>222194</v>
      </c>
      <c r="C12" s="56">
        <v>-4523447</v>
      </c>
      <c r="D12" s="56">
        <v>-3871998</v>
      </c>
      <c r="E12" s="56">
        <v>-8173251</v>
      </c>
    </row>
    <row r="13" spans="1:5">
      <c r="A13" s="13" t="s">
        <v>117</v>
      </c>
      <c r="B13" s="58"/>
      <c r="C13" s="58"/>
      <c r="D13" s="58"/>
      <c r="E13" s="57">
        <v>0</v>
      </c>
    </row>
    <row r="14" spans="1:5">
      <c r="A14" s="23" t="s">
        <v>132</v>
      </c>
      <c r="B14" s="57">
        <v>0</v>
      </c>
      <c r="C14" s="57"/>
      <c r="D14" s="57">
        <v>-3821671</v>
      </c>
      <c r="E14" s="57">
        <v>-3821671</v>
      </c>
    </row>
    <row r="15" spans="1:5">
      <c r="A15" s="23"/>
      <c r="B15" s="56">
        <v>222194</v>
      </c>
      <c r="C15" s="56">
        <v>-4523447</v>
      </c>
      <c r="D15" s="56">
        <v>-7693669</v>
      </c>
      <c r="E15" s="56">
        <v>-11994922</v>
      </c>
    </row>
    <row r="16" spans="1:5">
      <c r="A16" s="23" t="s">
        <v>133</v>
      </c>
      <c r="B16" s="56">
        <v>9501015</v>
      </c>
      <c r="C16" s="56"/>
      <c r="D16" s="56">
        <v>-9488072.4000000004</v>
      </c>
      <c r="E16" s="56">
        <f>SUM(B16:D16)</f>
        <v>12942.599999999627</v>
      </c>
    </row>
    <row r="17" spans="1:8">
      <c r="A17" s="24" t="s">
        <v>121</v>
      </c>
      <c r="B17" s="58"/>
      <c r="C17" s="58"/>
      <c r="D17" s="58"/>
      <c r="E17" s="57">
        <f>SUM(B17:D17)</f>
        <v>0</v>
      </c>
    </row>
    <row r="18" spans="1:8">
      <c r="A18" s="13" t="s">
        <v>122</v>
      </c>
      <c r="B18" s="57">
        <v>0</v>
      </c>
      <c r="C18" s="57"/>
      <c r="D18" s="57">
        <f>ОПИУ!C25</f>
        <v>-908019.8</v>
      </c>
      <c r="E18" s="57">
        <f>SUM(B18:D18)</f>
        <v>-908019.8</v>
      </c>
    </row>
    <row r="19" spans="1:8">
      <c r="A19" s="23" t="s">
        <v>134</v>
      </c>
      <c r="B19" s="56">
        <f>B16</f>
        <v>9501015</v>
      </c>
      <c r="C19" s="56">
        <f>C16</f>
        <v>0</v>
      </c>
      <c r="D19" s="56">
        <f>SUM(D16:D18)</f>
        <v>-10396092.200000001</v>
      </c>
      <c r="E19" s="56">
        <f>SUM(B19:D19)</f>
        <v>-895077.20000000112</v>
      </c>
      <c r="G19" s="59"/>
      <c r="H19" s="59"/>
    </row>
    <row r="20" spans="1:8" s="60" customFormat="1">
      <c r="B20" s="61"/>
      <c r="C20" s="61"/>
      <c r="D20" s="61"/>
      <c r="E20" s="62"/>
    </row>
    <row r="21" spans="1:8" s="63" customFormat="1">
      <c r="A21" s="60"/>
      <c r="D21" s="61"/>
      <c r="E21" s="64"/>
    </row>
    <row r="22" spans="1:8" s="10" customFormat="1">
      <c r="A22" s="75" t="s">
        <v>138</v>
      </c>
      <c r="B22" s="76"/>
      <c r="C22" s="76"/>
      <c r="D22" s="67"/>
      <c r="E22" s="65"/>
    </row>
    <row r="23" spans="1:8">
      <c r="A23" s="66" t="s">
        <v>118</v>
      </c>
      <c r="B23" s="67"/>
      <c r="C23" s="67"/>
      <c r="D23" s="67"/>
      <c r="E23" s="65"/>
    </row>
    <row r="24" spans="1:8">
      <c r="A24" s="75" t="s">
        <v>136</v>
      </c>
      <c r="B24" s="76"/>
      <c r="C24" s="76"/>
      <c r="D24" s="67"/>
      <c r="E24" s="65"/>
    </row>
    <row r="25" spans="1:8">
      <c r="A25" s="66" t="s">
        <v>119</v>
      </c>
      <c r="B25" s="67"/>
      <c r="C25" s="67"/>
      <c r="D25" s="67"/>
      <c r="E25" s="65"/>
    </row>
    <row r="26" spans="1:8">
      <c r="A26" s="66" t="s">
        <v>120</v>
      </c>
      <c r="B26" s="67"/>
      <c r="C26" s="67"/>
      <c r="D26" s="67"/>
      <c r="E26" s="65"/>
    </row>
  </sheetData>
  <mergeCells count="7">
    <mergeCell ref="A9:E9"/>
    <mergeCell ref="B5:D5"/>
    <mergeCell ref="D1:E1"/>
    <mergeCell ref="B2:D2"/>
    <mergeCell ref="B3:D3"/>
    <mergeCell ref="B4:D4"/>
    <mergeCell ref="A8:E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Айкерим Кунанбаева</dc:creator>
  <cp:lastModifiedBy>Пользователь Windows</cp:lastModifiedBy>
  <cp:lastPrinted>2020-08-14T06:53:55Z</cp:lastPrinted>
  <dcterms:created xsi:type="dcterms:W3CDTF">2017-09-13T13:31:32Z</dcterms:created>
  <dcterms:modified xsi:type="dcterms:W3CDTF">2020-08-14T08:40:31Z</dcterms:modified>
</cp:coreProperties>
</file>