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4430" windowHeight="7470" activeTab="3"/>
  </bookViews>
  <sheets>
    <sheet name="Ф 1" sheetId="1" r:id="rId1"/>
    <sheet name="Ф 2" sheetId="2" r:id="rId2"/>
    <sheet name="Ф 3" sheetId="3" r:id="rId3"/>
    <sheet name="Ф 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<sst xmlns="http://schemas.openxmlformats.org/spreadsheetml/2006/main" count="200" uniqueCount="141">
  <si>
    <t>АО "Шубарколь Премиум"</t>
  </si>
  <si>
    <t>Наименование</t>
  </si>
  <si>
    <t>Вид деятельности</t>
  </si>
  <si>
    <t>Добыча каменного угля открытым способом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</si>
  <si>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</si>
  <si>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</si>
  <si>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Республика Казахстан, Карагандинская область, г.Караганда, проспект Бухар Жырау, строение 49/6, БИН: 130440022185</t>
  </si>
  <si>
    <t>Показатели</t>
  </si>
  <si>
    <t>Запасы</t>
  </si>
  <si>
    <t>Текущие налоговые активы</t>
  </si>
  <si>
    <t>Прочие краткосрочные активы</t>
  </si>
  <si>
    <t>Основные средства</t>
  </si>
  <si>
    <t>Нематериальные активы</t>
  </si>
  <si>
    <t>Прочие долгосрочные активы</t>
  </si>
  <si>
    <t>Краткосрочные оценочные обязательства</t>
  </si>
  <si>
    <t>Прочие краткосрочные обязательства</t>
  </si>
  <si>
    <t>Долгосрочные оценочные обязательства</t>
  </si>
  <si>
    <t>Прочие долгосрочные обязательства</t>
  </si>
  <si>
    <t>Уставный капитал</t>
  </si>
  <si>
    <t>Доходы от финансирования</t>
  </si>
  <si>
    <t>Прочие доходы</t>
  </si>
  <si>
    <t>Прочие расходы</t>
  </si>
  <si>
    <t>Расходы по корпоративному подоходному налогу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</si>
  <si>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</si>
  <si>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</si>
  <si>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Итого капитал</t>
  </si>
  <si>
    <t>Нераспределенная прибыль</t>
  </si>
  <si>
    <t>Активы</t>
  </si>
  <si>
    <t>Примечание</t>
  </si>
  <si>
    <t>Краткосрочные активы</t>
  </si>
  <si>
    <t>Денежные средства и их эквиваленты</t>
  </si>
  <si>
    <t>Торговая и другая дебиторская задолженность</t>
  </si>
  <si>
    <t>Актив по вскрышным работам</t>
  </si>
  <si>
    <t>Предоплата по подоходному налогу</t>
  </si>
  <si>
    <t>Итого краткосрочные активы</t>
  </si>
  <si>
    <t>Долгосрочные активы</t>
  </si>
  <si>
    <t>Горнорудные активы</t>
  </si>
  <si>
    <t>Незавершенное строительство</t>
  </si>
  <si>
    <t>Финансовые активы, имеющиеся в наличии для продажи</t>
  </si>
  <si>
    <t>Активы по разведке и оценке</t>
  </si>
  <si>
    <t>Итого долгосрочные активы</t>
  </si>
  <si>
    <t>Всего активы</t>
  </si>
  <si>
    <t>Капитал и обязательства</t>
  </si>
  <si>
    <t>Текущие обязательства</t>
  </si>
  <si>
    <t>Торговая  и другая кредиторская задолженность</t>
  </si>
  <si>
    <t>Текущие займы и вознаграждения</t>
  </si>
  <si>
    <t>Текущие налоговые обязательства</t>
  </si>
  <si>
    <t>Обязательства по другим обязательным платежам</t>
  </si>
  <si>
    <t>Итого текущие обязательства</t>
  </si>
  <si>
    <t>Долгосрочные обязательства</t>
  </si>
  <si>
    <t>Торговая кредиторская задолженность</t>
  </si>
  <si>
    <t>Долгосрочные займы и вознаграждения</t>
  </si>
  <si>
    <t>Итого долгосрочные обязательства</t>
  </si>
  <si>
    <t>Итого обязательства</t>
  </si>
  <si>
    <t xml:space="preserve">Капитал </t>
  </si>
  <si>
    <t>Дополнительный изъятый капитал</t>
  </si>
  <si>
    <t>Непокрытый убыток</t>
  </si>
  <si>
    <t>Всего капитал и обязательства</t>
  </si>
  <si>
    <t>Балансовая стоимость 1 акции, тенге</t>
  </si>
  <si>
    <t>Отчет составлен в соответствии с требованиями к содержанию и раскрытию информации МСФО  для предприятий</t>
  </si>
  <si>
    <t>Выручка</t>
  </si>
  <si>
    <t>Себестоимость продаж</t>
  </si>
  <si>
    <t xml:space="preserve">Валовая прибыль </t>
  </si>
  <si>
    <t>Общие и административные расходы</t>
  </si>
  <si>
    <t>Расходы по реализации</t>
  </si>
  <si>
    <t>Прибыль (убыток) от операционной деятельности</t>
  </si>
  <si>
    <t>Финансовые доходы</t>
  </si>
  <si>
    <t>Финансовые расходы</t>
  </si>
  <si>
    <t>Прибыль (убыток) до налогообложения</t>
  </si>
  <si>
    <t>Итоговая прибыль (убыток) за год</t>
  </si>
  <si>
    <t>Прочий совокупный доход (убыток)</t>
  </si>
  <si>
    <t>Совокупная прибыль (убыток) за год</t>
  </si>
  <si>
    <t>1. Движение денежных средств от операционной деятельности</t>
  </si>
  <si>
    <t>Прибыль до налогообложения</t>
  </si>
  <si>
    <t>Корректировки:</t>
  </si>
  <si>
    <t>Амортизация основных средств</t>
  </si>
  <si>
    <t>Резерв по неиспользованным отпускам</t>
  </si>
  <si>
    <t>Нереализованная курсовая разница</t>
  </si>
  <si>
    <t>Расходы по финансированию</t>
  </si>
  <si>
    <t>Денежные средства отоперационной деятельности до изменений в оборотном капитале</t>
  </si>
  <si>
    <t>Изменение торговой и прочей дебиторской задолженности</t>
  </si>
  <si>
    <t>авансы</t>
  </si>
  <si>
    <t>Изменение текущих налоговых активов</t>
  </si>
  <si>
    <t>Изменение запасов</t>
  </si>
  <si>
    <t>Изменение прочих краткосрочных активов</t>
  </si>
  <si>
    <t>Изменение торговой и прочей кредторской задолженности</t>
  </si>
  <si>
    <t>долгосрочный НДС</t>
  </si>
  <si>
    <t>Изменение обязательств по налогам и другим обязательным платежам</t>
  </si>
  <si>
    <t>прочие платежи</t>
  </si>
  <si>
    <t>Чистая сумма денежных средств, полученная от операционной деятельности до уплаты подоходного налога</t>
  </si>
  <si>
    <t>Уплаченный подоходный налог</t>
  </si>
  <si>
    <t>Вознаграждения полученные</t>
  </si>
  <si>
    <t>Чистая сумма денежных средств, полученная от операционной деятельности</t>
  </si>
  <si>
    <t>2. Движение денежных средств от инвестиционной  деятельности</t>
  </si>
  <si>
    <t>2.1 Поступление денежных средств всего, в том числе:</t>
  </si>
  <si>
    <t>Возврат депозита</t>
  </si>
  <si>
    <t>2.2 Выбытие денежных средств всего, в том числе:</t>
  </si>
  <si>
    <t>Приобретение основных средств, горнорудных и других долгосрочных активов</t>
  </si>
  <si>
    <t>Приобретение нематериальных активов</t>
  </si>
  <si>
    <t>Авансы, выплаченные под долгосрочные активы</t>
  </si>
  <si>
    <t>Размещение депозита</t>
  </si>
  <si>
    <t>Погашение обязательств по контракту на недропользование, перечисление на специальный счет по ликвидационному фонду</t>
  </si>
  <si>
    <t>Чистая сумма денежных средств, полученная от инвестиционной деятельности</t>
  </si>
  <si>
    <t>3. Движение денежных средств от финансовой  деятельности</t>
  </si>
  <si>
    <t>3.1 Поступление денежных средств всего, в том числе:</t>
  </si>
  <si>
    <t>Вклады участников</t>
  </si>
  <si>
    <t>3.2 Выбытие денежных средств всего, в том числе:</t>
  </si>
  <si>
    <t>Прочие выплаты</t>
  </si>
  <si>
    <t>Чистая сумма денежных средств, полученная от финансовой деятельности</t>
  </si>
  <si>
    <t>Чистое увеличение (уменьшение) денежных средств</t>
  </si>
  <si>
    <t>Влияние курсовой разницы на денежные средства и их эквиваленты</t>
  </si>
  <si>
    <t>прочие долгосрочные обязательство</t>
  </si>
  <si>
    <t>прочие краткосрочные обязательства</t>
  </si>
  <si>
    <t>Изъятый капитал</t>
  </si>
  <si>
    <t>Итого</t>
  </si>
  <si>
    <t>Прибыль и совокупный доход за год</t>
  </si>
  <si>
    <t>                            (фамилия, имя, отчество (при его наличии)       (подпись)</t>
  </si>
  <si>
    <t>                               (фамилия, имя, отчество (при его наличии)    (подпись)</t>
  </si>
  <si>
    <t>Место печати</t>
  </si>
  <si>
    <t xml:space="preserve">Индексация полученного займа </t>
  </si>
  <si>
    <t>ПРОМЕЖУТОЧНЫЙ КОНСОЛИДИРОВАННЫЙ ОТЧЕТ О ФИНАНСОВОМ ПОЛОЖЕНИИ</t>
  </si>
  <si>
    <t>ПРОМЕЖУТОЧНЫЙ КОНСАЛИДИРОВАННЫЙ ОТЧЕТ О  СОВОКУПНОМ ДОХОДЕ</t>
  </si>
  <si>
    <t>ПРОМЕЖУТОЧНЫЙ КОНСАЛИДИРОВАННЫЙ ОТЧЕТ О ДВИЖЕНИИ ДЕНЕЖНЫХ СРЕДСТВ</t>
  </si>
  <si>
    <t>ПРОМЕЖУТОЧНЫЙ КОНСАЛИДИРОВАННЫЙ СОКРАЩЕННЫЙ ОТЧЕТ ОБ ИЗМЕНЕНИЯХ В КАПИТАЛЕ</t>
  </si>
  <si>
    <t>Отчет составлен в соответствии с требованиями к содержанию и раскрытию информации МСФО для предприятий</t>
  </si>
  <si>
    <t>Прибыль и совокупный доход за девять меясцев</t>
  </si>
  <si>
    <t>-</t>
  </si>
  <si>
    <t>Долгосрочные активы, предназначенные для продажи</t>
  </si>
  <si>
    <t>Получение банковских займов</t>
  </si>
  <si>
    <t>Погашение банковских займов и вознаграждений</t>
  </si>
  <si>
    <t>Сальдо на 01.01.2019 г.</t>
  </si>
  <si>
    <t xml:space="preserve"> 31 декабря 2019 год</t>
  </si>
  <si>
    <t xml:space="preserve"> 31 марта 2020 год</t>
  </si>
  <si>
    <t>за три месяца, закончившихся 31 марта 2020 г.</t>
  </si>
  <si>
    <t>за три месяца, закончившихся 31 марта 2020 г.  (косвенный метод)</t>
  </si>
  <si>
    <t xml:space="preserve">Сальдо на 31.03.2019г. </t>
  </si>
  <si>
    <t>Сальдо на 01.01.2020 г.</t>
  </si>
  <si>
    <t>Сальдо на 31.03.2020 г.</t>
  </si>
  <si>
    <t xml:space="preserve"> 31 марта 2019год</t>
  </si>
  <si>
    <t>Руководитель          Салиев Аймурат Саматович</t>
  </si>
  <si>
    <t>Главный бухгалтер Аманатиди Елена Юрьевна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</si>
</sst>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\ hh:mm"/>
    <numFmt numFmtId="173" formatCode="0.000"/>
    <numFmt numFmtId="174" formatCode="00"/>
    <numFmt numFmtId="175" formatCode="#,##0,"/>
    <numFmt numFmtId="176" formatCode="[=0]&quot;-&quot;;General"/>
    <numFmt numFmtId="177" formatCode="000"/>
    <numFmt numFmtId="178" formatCode="[=-327337679.89]&quot;(327 338)&quot;;General"/>
    <numFmt numFmtId="179" formatCode="[=-10054251703.4]&quot;(10 054 252)&quot;;General"/>
    <numFmt numFmtId="180" formatCode="[=-2549464389.07]&quot;(2 549 464)&quot;;General"/>
    <numFmt numFmtId="181" formatCode="[=-388565577.53]&quot;(388 566)&quot;;General"/>
    <numFmt numFmtId="182" formatCode="[=-3303342645.52]&quot;(3 303 343)&quot;;General"/>
    <numFmt numFmtId="183" formatCode="[=-1027401814.54]&quot;(1 027 402)&quot;;General"/>
    <numFmt numFmtId="184" formatCode="[=-987401814.54]&quot;(987 402)&quot;;General"/>
    <numFmt numFmtId="185" formatCode="0.0000"/>
    <numFmt numFmtId="186" formatCode="_(* #,##0_);_(* \(#,##0\);_(* &quot;-&quot;_);_(@_)"/>
    <numFmt numFmtId="187" formatCode="_-* #,##0\ _₽_-;\-* #,##0\ _₽_-;_-* &quot;-&quot;??\ _₽_-;_-@_-"/>
    <numFmt numFmtId="188" formatCode="#,##0.000"/>
    <numFmt numFmtId="189" formatCode="0.0"/>
  </numFmts>
  <fonts count="61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Arial"/>
      <family val="2"/>
    </font>
    <font>
      <sz val="6"/>
      <name val="Times New Roman"/>
      <family val="1"/>
    </font>
    <font>
      <sz val="9"/>
      <name val="Times New Roman"/>
      <family val="1"/>
    </font>
    <font>
      <sz val="10"/>
      <color indexed="52"/>
      <name val="Times New Roman"/>
      <family val="1"/>
    </font>
    <font>
      <i/>
      <sz val="10"/>
      <name val="Times New Roman"/>
      <family val="1"/>
    </font>
    <font>
      <i/>
      <sz val="10"/>
      <color indexed="5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i/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BF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 vertical="top"/>
      <protection/>
    </xf>
    <xf numFmtId="0" fontId="1" fillId="0" borderId="0">
      <alignment horizontal="left"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NumberFormat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0" fontId="54" fillId="32" borderId="0" applyNumberFormat="0" applyBorder="0" applyAlignment="0" applyProtection="0"/>
  </cellStyleXfs>
  <cellXfs count="133">
    <xf numFmtId="0" fontId="0" fillId="0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14" fontId="55" fillId="0" borderId="0" xfId="54" applyNumberFormat="1" applyFont="1" applyFill="1" applyAlignment="1">
      <alignment horizontal="left" vertical="top"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6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wrapText="1"/>
    </xf>
    <xf numFmtId="186" fontId="4" fillId="0" borderId="10" xfId="0" applyNumberFormat="1" applyFont="1" applyFill="1" applyBorder="1" applyAlignment="1">
      <alignment horizontal="right" wrapText="1"/>
    </xf>
    <xf numFmtId="186" fontId="5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2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center"/>
    </xf>
    <xf numFmtId="0" fontId="4" fillId="0" borderId="0" xfId="55" applyFont="1" applyFill="1" applyBorder="1">
      <alignment horizontal="left"/>
      <protection/>
    </xf>
    <xf numFmtId="3" fontId="56" fillId="0" borderId="0" xfId="53" applyNumberFormat="1" applyFont="1">
      <alignment/>
      <protection/>
    </xf>
    <xf numFmtId="0" fontId="4" fillId="0" borderId="0" xfId="0" applyNumberFormat="1" applyFont="1" applyFill="1" applyBorder="1" applyAlignment="1">
      <alignment/>
    </xf>
    <xf numFmtId="0" fontId="8" fillId="0" borderId="0" xfId="0" applyFont="1" applyAlignment="1">
      <alignment vertical="center" wrapText="1"/>
    </xf>
    <xf numFmtId="3" fontId="5" fillId="0" borderId="10" xfId="53" applyNumberFormat="1" applyFont="1" applyFill="1" applyBorder="1" applyAlignment="1">
      <alignment horizontal="right" wrapText="1"/>
      <protection/>
    </xf>
    <xf numFmtId="186" fontId="5" fillId="0" borderId="10" xfId="53" applyNumberFormat="1" applyFont="1" applyFill="1" applyBorder="1" applyAlignment="1">
      <alignment horizontal="right" wrapText="1"/>
      <protection/>
    </xf>
    <xf numFmtId="186" fontId="4" fillId="33" borderId="10" xfId="53" applyNumberFormat="1" applyFont="1" applyFill="1" applyBorder="1" applyAlignment="1">
      <alignment horizontal="right" wrapText="1"/>
      <protection/>
    </xf>
    <xf numFmtId="3" fontId="4" fillId="0" borderId="10" xfId="53" applyNumberFormat="1" applyFont="1" applyFill="1" applyBorder="1" applyAlignment="1">
      <alignment horizontal="right" wrapText="1"/>
      <protection/>
    </xf>
    <xf numFmtId="3" fontId="57" fillId="0" borderId="10" xfId="53" applyNumberFormat="1" applyFont="1" applyFill="1" applyBorder="1" applyAlignment="1">
      <alignment horizontal="right" wrapText="1"/>
      <protection/>
    </xf>
    <xf numFmtId="186" fontId="55" fillId="0" borderId="10" xfId="53" applyNumberFormat="1" applyFont="1" applyFill="1" applyBorder="1" applyAlignment="1">
      <alignment horizontal="right" wrapText="1"/>
      <protection/>
    </xf>
    <xf numFmtId="186" fontId="57" fillId="0" borderId="10" xfId="53" applyNumberFormat="1" applyFont="1" applyFill="1" applyBorder="1" applyAlignment="1">
      <alignment horizontal="right" wrapText="1"/>
      <protection/>
    </xf>
    <xf numFmtId="186" fontId="55" fillId="33" borderId="10" xfId="53" applyNumberFormat="1" applyFont="1" applyFill="1" applyBorder="1" applyAlignment="1">
      <alignment horizontal="right" wrapText="1"/>
      <protection/>
    </xf>
    <xf numFmtId="186" fontId="57" fillId="33" borderId="10" xfId="53" applyNumberFormat="1" applyFont="1" applyFill="1" applyBorder="1" applyAlignment="1">
      <alignment horizontal="right" wrapText="1"/>
      <protection/>
    </xf>
    <xf numFmtId="3" fontId="57" fillId="33" borderId="10" xfId="53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0" fontId="4" fillId="0" borderId="0" xfId="55" applyFont="1" applyFill="1" applyBorder="1" applyAlignment="1">
      <alignment/>
      <protection/>
    </xf>
    <xf numFmtId="0" fontId="58" fillId="0" borderId="0" xfId="53" applyFont="1" applyAlignment="1">
      <alignment/>
      <protection/>
    </xf>
    <xf numFmtId="0" fontId="9" fillId="0" borderId="0" xfId="0" applyFont="1" applyFill="1" applyAlignment="1">
      <alignment/>
    </xf>
    <xf numFmtId="186" fontId="5" fillId="0" borderId="10" xfId="0" applyNumberFormat="1" applyFont="1" applyBorder="1" applyAlignment="1">
      <alignment horizontal="right"/>
    </xf>
    <xf numFmtId="186" fontId="4" fillId="0" borderId="10" xfId="0" applyNumberFormat="1" applyFont="1" applyBorder="1" applyAlignment="1">
      <alignment horizontal="right"/>
    </xf>
    <xf numFmtId="186" fontId="4" fillId="0" borderId="10" xfId="0" applyNumberFormat="1" applyFont="1" applyFill="1" applyBorder="1" applyAlignment="1">
      <alignment horizontal="right"/>
    </xf>
    <xf numFmtId="186" fontId="4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186" fontId="56" fillId="0" borderId="0" xfId="55" applyNumberFormat="1" applyFont="1" applyFill="1" applyBorder="1">
      <alignment horizontal="left"/>
      <protection/>
    </xf>
    <xf numFmtId="3" fontId="58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Alignment="1">
      <alignment vertical="top"/>
    </xf>
    <xf numFmtId="0" fontId="59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left" vertical="center"/>
    </xf>
    <xf numFmtId="0" fontId="59" fillId="0" borderId="11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3" fontId="4" fillId="0" borderId="10" xfId="63" applyNumberFormat="1" applyFont="1" applyFill="1" applyBorder="1" applyAlignment="1">
      <alignment/>
    </xf>
    <xf numFmtId="3" fontId="5" fillId="0" borderId="10" xfId="63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86" fontId="4" fillId="0" borderId="12" xfId="0" applyNumberFormat="1" applyFont="1" applyFill="1" applyBorder="1" applyAlignment="1" applyProtection="1">
      <alignment horizontal="right" wrapText="1"/>
      <protection locked="0"/>
    </xf>
    <xf numFmtId="3" fontId="4" fillId="0" borderId="0" xfId="55" applyNumberFormat="1" applyFont="1" applyFill="1" applyBorder="1">
      <alignment horizontal="left"/>
      <protection/>
    </xf>
    <xf numFmtId="186" fontId="4" fillId="34" borderId="12" xfId="0" applyNumberFormat="1" applyFont="1" applyFill="1" applyBorder="1" applyAlignment="1" applyProtection="1">
      <alignment horizontal="right" wrapText="1"/>
      <protection locked="0"/>
    </xf>
    <xf numFmtId="186" fontId="0" fillId="0" borderId="0" xfId="0" applyNumberFormat="1" applyFont="1" applyFill="1" applyBorder="1" applyAlignment="1">
      <alignment/>
    </xf>
    <xf numFmtId="186" fontId="5" fillId="0" borderId="0" xfId="0" applyNumberFormat="1" applyFont="1" applyFill="1" applyBorder="1" applyAlignment="1" applyProtection="1">
      <alignment horizontal="right" wrapText="1"/>
      <protection/>
    </xf>
    <xf numFmtId="3" fontId="4" fillId="33" borderId="10" xfId="0" applyNumberFormat="1" applyFont="1" applyFill="1" applyBorder="1" applyAlignment="1">
      <alignment horizontal="right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top" wrapText="1"/>
    </xf>
    <xf numFmtId="0" fontId="4" fillId="0" borderId="17" xfId="0" applyFont="1" applyFill="1" applyBorder="1" applyAlignment="1">
      <alignment/>
    </xf>
    <xf numFmtId="0" fontId="5" fillId="0" borderId="16" xfId="0" applyFont="1" applyBorder="1" applyAlignment="1">
      <alignment wrapText="1"/>
    </xf>
    <xf numFmtId="3" fontId="4" fillId="0" borderId="17" xfId="0" applyNumberFormat="1" applyFont="1" applyFill="1" applyBorder="1" applyAlignment="1">
      <alignment horizontal="right" wrapText="1"/>
    </xf>
    <xf numFmtId="0" fontId="4" fillId="0" borderId="16" xfId="0" applyFont="1" applyBorder="1" applyAlignment="1">
      <alignment wrapText="1"/>
    </xf>
    <xf numFmtId="0" fontId="4" fillId="0" borderId="16" xfId="0" applyFont="1" applyFill="1" applyBorder="1" applyAlignment="1">
      <alignment vertical="top" wrapText="1"/>
    </xf>
    <xf numFmtId="0" fontId="0" fillId="0" borderId="18" xfId="0" applyNumberFormat="1" applyFont="1" applyFill="1" applyBorder="1" applyAlignment="1">
      <alignment wrapText="1"/>
    </xf>
    <xf numFmtId="3" fontId="4" fillId="0" borderId="17" xfId="0" applyNumberFormat="1" applyFont="1" applyFill="1" applyBorder="1" applyAlignment="1">
      <alignment horizontal="right" vertical="center" wrapText="1"/>
    </xf>
    <xf numFmtId="3" fontId="5" fillId="0" borderId="17" xfId="0" applyNumberFormat="1" applyFont="1" applyFill="1" applyBorder="1" applyAlignment="1">
      <alignment horizontal="right" wrapText="1"/>
    </xf>
    <xf numFmtId="0" fontId="5" fillId="0" borderId="16" xfId="0" applyFont="1" applyFill="1" applyBorder="1" applyAlignment="1">
      <alignment wrapText="1"/>
    </xf>
    <xf numFmtId="3" fontId="5" fillId="0" borderId="17" xfId="0" applyNumberFormat="1" applyFont="1" applyFill="1" applyBorder="1" applyAlignment="1">
      <alignment horizontal="right" vertical="center" wrapText="1"/>
    </xf>
    <xf numFmtId="3" fontId="4" fillId="33" borderId="17" xfId="0" applyNumberFormat="1" applyFont="1" applyFill="1" applyBorder="1" applyAlignment="1">
      <alignment horizontal="right" wrapText="1"/>
    </xf>
    <xf numFmtId="186" fontId="4" fillId="34" borderId="19" xfId="0" applyNumberFormat="1" applyFont="1" applyFill="1" applyBorder="1" applyAlignment="1" applyProtection="1">
      <alignment horizontal="right" wrapText="1"/>
      <protection locked="0"/>
    </xf>
    <xf numFmtId="186" fontId="4" fillId="0" borderId="17" xfId="0" applyNumberFormat="1" applyFont="1" applyFill="1" applyBorder="1" applyAlignment="1">
      <alignment horizontal="right" wrapText="1"/>
    </xf>
    <xf numFmtId="186" fontId="5" fillId="0" borderId="17" xfId="0" applyNumberFormat="1" applyFont="1" applyFill="1" applyBorder="1" applyAlignment="1">
      <alignment horizontal="right" wrapText="1"/>
    </xf>
    <xf numFmtId="0" fontId="4" fillId="0" borderId="20" xfId="0" applyFont="1" applyFill="1" applyBorder="1" applyAlignment="1">
      <alignment wrapText="1"/>
    </xf>
    <xf numFmtId="0" fontId="4" fillId="0" borderId="21" xfId="0" applyFont="1" applyFill="1" applyBorder="1" applyAlignment="1">
      <alignment/>
    </xf>
    <xf numFmtId="187" fontId="4" fillId="0" borderId="21" xfId="0" applyNumberFormat="1" applyFont="1" applyFill="1" applyBorder="1" applyAlignment="1">
      <alignment/>
    </xf>
    <xf numFmtId="187" fontId="4" fillId="0" borderId="22" xfId="0" applyNumberFormat="1" applyFont="1" applyFill="1" applyBorder="1" applyAlignment="1">
      <alignment/>
    </xf>
    <xf numFmtId="0" fontId="4" fillId="0" borderId="16" xfId="0" applyFont="1" applyFill="1" applyBorder="1" applyAlignment="1">
      <alignment wrapText="1"/>
    </xf>
    <xf numFmtId="0" fontId="4" fillId="0" borderId="16" xfId="0" applyFont="1" applyFill="1" applyBorder="1" applyAlignment="1">
      <alignment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20" xfId="0" applyFont="1" applyFill="1" applyBorder="1" applyAlignment="1">
      <alignment wrapText="1"/>
    </xf>
    <xf numFmtId="0" fontId="4" fillId="0" borderId="21" xfId="0" applyFont="1" applyFill="1" applyBorder="1" applyAlignment="1">
      <alignment horizontal="center"/>
    </xf>
    <xf numFmtId="186" fontId="5" fillId="0" borderId="21" xfId="0" applyNumberFormat="1" applyFont="1" applyFill="1" applyBorder="1" applyAlignment="1">
      <alignment horizontal="right" wrapText="1"/>
    </xf>
    <xf numFmtId="186" fontId="5" fillId="0" borderId="22" xfId="0" applyNumberFormat="1" applyFont="1" applyFill="1" applyBorder="1" applyAlignment="1">
      <alignment horizontal="right" wrapText="1"/>
    </xf>
    <xf numFmtId="0" fontId="5" fillId="0" borderId="13" xfId="53" applyFont="1" applyBorder="1" applyAlignment="1">
      <alignment wrapText="1"/>
      <protection/>
    </xf>
    <xf numFmtId="0" fontId="57" fillId="0" borderId="16" xfId="53" applyFont="1" applyFill="1" applyBorder="1" applyAlignment="1">
      <alignment wrapText="1"/>
      <protection/>
    </xf>
    <xf numFmtId="3" fontId="57" fillId="0" borderId="17" xfId="53" applyNumberFormat="1" applyFont="1" applyFill="1" applyBorder="1" applyAlignment="1">
      <alignment horizontal="right" wrapText="1"/>
      <protection/>
    </xf>
    <xf numFmtId="0" fontId="55" fillId="0" borderId="16" xfId="53" applyFont="1" applyFill="1" applyBorder="1" applyAlignment="1">
      <alignment wrapText="1"/>
      <protection/>
    </xf>
    <xf numFmtId="186" fontId="55" fillId="0" borderId="17" xfId="53" applyNumberFormat="1" applyFont="1" applyFill="1" applyBorder="1" applyAlignment="1">
      <alignment horizontal="right" wrapText="1"/>
      <protection/>
    </xf>
    <xf numFmtId="3" fontId="4" fillId="0" borderId="17" xfId="63" applyNumberFormat="1" applyFont="1" applyFill="1" applyBorder="1" applyAlignment="1">
      <alignment/>
    </xf>
    <xf numFmtId="186" fontId="57" fillId="0" borderId="17" xfId="53" applyNumberFormat="1" applyFont="1" applyFill="1" applyBorder="1" applyAlignment="1">
      <alignment horizontal="right" wrapText="1"/>
      <protection/>
    </xf>
    <xf numFmtId="186" fontId="57" fillId="33" borderId="17" xfId="53" applyNumberFormat="1" applyFont="1" applyFill="1" applyBorder="1" applyAlignment="1">
      <alignment horizontal="right" wrapText="1"/>
      <protection/>
    </xf>
    <xf numFmtId="0" fontId="4" fillId="0" borderId="16" xfId="53" applyFont="1" applyFill="1" applyBorder="1" applyAlignment="1">
      <alignment wrapText="1"/>
      <protection/>
    </xf>
    <xf numFmtId="186" fontId="4" fillId="0" borderId="17" xfId="53" applyNumberFormat="1" applyFont="1" applyFill="1" applyBorder="1" applyAlignment="1">
      <alignment horizontal="right" wrapText="1"/>
      <protection/>
    </xf>
    <xf numFmtId="0" fontId="5" fillId="0" borderId="16" xfId="53" applyFont="1" applyFill="1" applyBorder="1" applyAlignment="1">
      <alignment wrapText="1"/>
      <protection/>
    </xf>
    <xf numFmtId="186" fontId="5" fillId="0" borderId="17" xfId="53" applyNumberFormat="1" applyFont="1" applyFill="1" applyBorder="1" applyAlignment="1">
      <alignment horizontal="right" wrapText="1"/>
      <protection/>
    </xf>
    <xf numFmtId="3" fontId="5" fillId="0" borderId="17" xfId="53" applyNumberFormat="1" applyFont="1" applyFill="1" applyBorder="1" applyAlignment="1">
      <alignment horizontal="right" wrapText="1"/>
      <protection/>
    </xf>
    <xf numFmtId="3" fontId="4" fillId="0" borderId="17" xfId="53" applyNumberFormat="1" applyFont="1" applyFill="1" applyBorder="1" applyAlignment="1">
      <alignment horizontal="right" wrapText="1"/>
      <protection/>
    </xf>
    <xf numFmtId="3" fontId="5" fillId="0" borderId="17" xfId="63" applyNumberFormat="1" applyFont="1" applyFill="1" applyBorder="1" applyAlignment="1">
      <alignment/>
    </xf>
    <xf numFmtId="0" fontId="5" fillId="0" borderId="20" xfId="53" applyFont="1" applyFill="1" applyBorder="1" applyAlignment="1">
      <alignment wrapText="1"/>
      <protection/>
    </xf>
    <xf numFmtId="3" fontId="5" fillId="0" borderId="21" xfId="63" applyNumberFormat="1" applyFont="1" applyFill="1" applyBorder="1" applyAlignment="1">
      <alignment/>
    </xf>
    <xf numFmtId="3" fontId="5" fillId="0" borderId="22" xfId="63" applyNumberFormat="1" applyFont="1" applyFill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186" fontId="5" fillId="0" borderId="17" xfId="0" applyNumberFormat="1" applyFont="1" applyBorder="1" applyAlignment="1">
      <alignment horizontal="right"/>
    </xf>
    <xf numFmtId="186" fontId="4" fillId="0" borderId="17" xfId="0" applyNumberFormat="1" applyFont="1" applyBorder="1" applyAlignment="1">
      <alignment horizontal="right"/>
    </xf>
    <xf numFmtId="0" fontId="5" fillId="0" borderId="20" xfId="0" applyFont="1" applyBorder="1" applyAlignment="1">
      <alignment wrapText="1"/>
    </xf>
    <xf numFmtId="186" fontId="5" fillId="0" borderId="21" xfId="0" applyNumberFormat="1" applyFont="1" applyBorder="1" applyAlignment="1">
      <alignment horizontal="right"/>
    </xf>
    <xf numFmtId="186" fontId="5" fillId="0" borderId="22" xfId="0" applyNumberFormat="1" applyFont="1" applyBorder="1" applyAlignment="1">
      <alignment horizontal="right"/>
    </xf>
    <xf numFmtId="0" fontId="5" fillId="0" borderId="0" xfId="0" applyFont="1" applyFill="1" applyAlignment="1">
      <alignment horizontal="center"/>
    </xf>
    <xf numFmtId="1" fontId="8" fillId="35" borderId="23" xfId="0" applyNumberFormat="1" applyFont="1" applyFill="1" applyBorder="1" applyAlignment="1">
      <alignment horizontal="left" vertical="center"/>
    </xf>
    <xf numFmtId="0" fontId="8" fillId="35" borderId="24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8" fillId="35" borderId="25" xfId="0" applyFont="1" applyFill="1" applyBorder="1" applyAlignment="1">
      <alignment horizontal="left" vertical="top" wrapText="1"/>
    </xf>
    <xf numFmtId="0" fontId="8" fillId="35" borderId="23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top" wrapText="1"/>
    </xf>
    <xf numFmtId="0" fontId="5" fillId="0" borderId="0" xfId="55" applyFont="1" applyFill="1" applyBorder="1" applyAlignment="1">
      <alignment horizontal="center"/>
      <protection/>
    </xf>
    <xf numFmtId="0" fontId="8" fillId="35" borderId="26" xfId="0" applyFont="1" applyFill="1" applyBorder="1" applyAlignment="1">
      <alignment horizontal="left" vertical="top" wrapText="1"/>
    </xf>
    <xf numFmtId="0" fontId="60" fillId="0" borderId="0" xfId="0" applyFont="1" applyFill="1" applyAlignment="1">
      <alignment horizontal="center" wrapText="1"/>
    </xf>
    <xf numFmtId="0" fontId="8" fillId="35" borderId="11" xfId="0" applyFont="1" applyFill="1" applyBorder="1" applyAlignment="1">
      <alignment horizontal="left" vertical="top" wrapText="1"/>
    </xf>
    <xf numFmtId="0" fontId="8" fillId="35" borderId="26" xfId="0" applyFont="1" applyFill="1" applyBorder="1" applyAlignment="1">
      <alignment horizontal="left" vertical="center"/>
    </xf>
    <xf numFmtId="1" fontId="8" fillId="35" borderId="26" xfId="0" applyNumberFormat="1" applyFont="1" applyFill="1" applyBorder="1" applyAlignment="1">
      <alignment horizontal="lef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9" xfId="53"/>
    <cellStyle name="Обычный 9" xfId="54"/>
    <cellStyle name="Обычный_Копия ОДДС_РГП АММТП_24.03.1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xchange\Users\User\Desktop\&#1040;&#1054;%20&#1064;&#1091;&#1073;&#1072;&#1088;&#1082;&#1086;&#1083;&#1100;%20&#1055;&#1088;&#1077;&#1084;&#1080;&#1091;&#1084;%202017\KASE%20&#1050;&#1072;&#1079;&#1072;&#1093;%20&#1092;&#1086;&#1085;&#1076;%20&#1073;&#1080;&#1088;&#1078;&#1072;\&#1060;&#1054;%201%20&#1082;&#1074;%202018%20&#1075;&#1086;&#1076;&#1072;\1_2018_3%20&#1084;&#1077;&#10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В"/>
      <sheetName val="ОСВ(2)"/>
      <sheetName val="Пробный баланс"/>
      <sheetName val="ФО+Кор-ки"/>
      <sheetName val="F1"/>
      <sheetName val="F2"/>
      <sheetName val="F3(1)"/>
      <sheetName val="F3"/>
      <sheetName val="F4"/>
      <sheetName val="5"/>
      <sheetName val="6"/>
      <sheetName val="7"/>
      <sheetName val="8"/>
      <sheetName val="налоги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8 (2)"/>
      <sheetName val="18 (3)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6"/>
    </sheetNames>
    <sheetDataSet>
      <sheetData sheetId="3">
        <row r="64">
          <cell r="S6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9">
      <selection activeCell="G48" sqref="G48"/>
    </sheetView>
  </sheetViews>
  <sheetFormatPr defaultColWidth="9.140625" defaultRowHeight="12.75"/>
  <cols>
    <col min="1" max="1" width="45.8515625" style="16" customWidth="1"/>
    <col min="2" max="2" width="12.140625" style="0" customWidth="1"/>
    <col min="3" max="3" width="19.57421875" style="0" customWidth="1"/>
    <col min="4" max="4" width="18.7109375" style="0" customWidth="1"/>
    <col min="5" max="6" width="10.7109375" style="0" customWidth="1"/>
    <col min="7" max="7" width="52.140625" style="0" bestFit="1" customWidth="1"/>
    <col min="9" max="9" width="15.00390625" style="0" bestFit="1" customWidth="1"/>
    <col min="10" max="10" width="11.421875" style="0" customWidth="1"/>
  </cols>
  <sheetData>
    <row r="1" spans="1:4" ht="19.5" customHeight="1">
      <c r="A1" s="1"/>
      <c r="B1" s="1"/>
      <c r="C1" s="123" t="s">
        <v>59</v>
      </c>
      <c r="D1" s="123"/>
    </row>
    <row r="2" spans="1:4" ht="12.75" customHeight="1">
      <c r="A2" s="51" t="s">
        <v>1</v>
      </c>
      <c r="B2" s="124" t="s">
        <v>0</v>
      </c>
      <c r="C2" s="124"/>
      <c r="D2" s="124"/>
    </row>
    <row r="3" spans="1:4" ht="12.75">
      <c r="A3" s="51" t="s">
        <v>2</v>
      </c>
      <c r="B3" s="125" t="s">
        <v>3</v>
      </c>
      <c r="C3" s="125"/>
      <c r="D3" s="125"/>
    </row>
    <row r="4" spans="1:4" ht="12.75">
      <c r="A4" s="51" t="s">
        <v>4</v>
      </c>
      <c r="B4" s="121">
        <v>333</v>
      </c>
      <c r="C4" s="121"/>
      <c r="D4" s="121"/>
    </row>
    <row r="5" spans="1:4" ht="24" customHeight="1">
      <c r="A5" s="22" t="s">
        <v>5</v>
      </c>
      <c r="B5" s="122" t="s">
        <v>6</v>
      </c>
      <c r="C5" s="122"/>
      <c r="D5" s="122"/>
    </row>
    <row r="6" spans="1:4" ht="12.75">
      <c r="A6" s="17"/>
      <c r="B6" s="17"/>
      <c r="C6" s="17"/>
      <c r="D6" s="17"/>
    </row>
    <row r="7" spans="1:4" ht="12.75">
      <c r="A7" s="120" t="s">
        <v>120</v>
      </c>
      <c r="B7" s="120"/>
      <c r="C7" s="120"/>
      <c r="D7" s="120"/>
    </row>
    <row r="8" spans="1:4" ht="12.75">
      <c r="A8" s="120" t="s">
        <v>133</v>
      </c>
      <c r="B8" s="120"/>
      <c r="C8" s="120"/>
      <c r="D8" s="120"/>
    </row>
    <row r="9" spans="1:4" ht="13.5" thickBot="1">
      <c r="A9" s="15"/>
      <c r="B9" s="3"/>
      <c r="C9" s="3"/>
      <c r="D9" s="3"/>
    </row>
    <row r="10" spans="1:4" ht="12.75">
      <c r="A10" s="63" t="s">
        <v>7</v>
      </c>
      <c r="B10" s="64" t="s">
        <v>28</v>
      </c>
      <c r="C10" s="64" t="s">
        <v>132</v>
      </c>
      <c r="D10" s="65" t="s">
        <v>131</v>
      </c>
    </row>
    <row r="11" spans="1:4" ht="12.75">
      <c r="A11" s="66" t="s">
        <v>27</v>
      </c>
      <c r="B11" s="6"/>
      <c r="C11" s="7"/>
      <c r="D11" s="67"/>
    </row>
    <row r="12" spans="1:4" ht="12.75">
      <c r="A12" s="68" t="s">
        <v>29</v>
      </c>
      <c r="B12" s="6"/>
      <c r="C12" s="8"/>
      <c r="D12" s="69"/>
    </row>
    <row r="13" spans="1:4" ht="12.75">
      <c r="A13" s="70" t="s">
        <v>30</v>
      </c>
      <c r="B13" s="6">
        <v>5</v>
      </c>
      <c r="C13" s="9">
        <v>144596</v>
      </c>
      <c r="D13" s="69">
        <v>210020</v>
      </c>
    </row>
    <row r="14" spans="1:4" ht="12.75">
      <c r="A14" s="70" t="s">
        <v>31</v>
      </c>
      <c r="B14" s="6">
        <v>6</v>
      </c>
      <c r="C14" s="9">
        <f>674672+5634</f>
        <v>680306</v>
      </c>
      <c r="D14" s="69">
        <f>1298145+6369</f>
        <v>1304514</v>
      </c>
    </row>
    <row r="15" spans="1:4" ht="12.75">
      <c r="A15" s="70" t="s">
        <v>32</v>
      </c>
      <c r="B15" s="6">
        <v>7</v>
      </c>
      <c r="C15" s="9" t="s">
        <v>126</v>
      </c>
      <c r="D15" s="69" t="s">
        <v>126</v>
      </c>
    </row>
    <row r="16" spans="1:4" ht="12.75">
      <c r="A16" s="70" t="s">
        <v>8</v>
      </c>
      <c r="B16" s="6">
        <v>8</v>
      </c>
      <c r="C16" s="9">
        <v>5411149</v>
      </c>
      <c r="D16" s="69">
        <v>5463633</v>
      </c>
    </row>
    <row r="17" spans="1:4" ht="12.75">
      <c r="A17" s="70" t="s">
        <v>33</v>
      </c>
      <c r="B17" s="6"/>
      <c r="C17" s="9">
        <v>12159</v>
      </c>
      <c r="D17" s="69">
        <v>10354</v>
      </c>
    </row>
    <row r="18" spans="1:4" ht="12.75">
      <c r="A18" s="71" t="s">
        <v>9</v>
      </c>
      <c r="B18" s="6"/>
      <c r="C18" s="9">
        <f>32907+1282676</f>
        <v>1315583</v>
      </c>
      <c r="D18" s="69">
        <f>89715+1518260</f>
        <v>1607975</v>
      </c>
    </row>
    <row r="19" spans="1:4" ht="12.75">
      <c r="A19" s="71" t="s">
        <v>10</v>
      </c>
      <c r="B19" s="6">
        <v>9</v>
      </c>
      <c r="C19" s="9">
        <f>4213444+24470+415316+60-1059685+1760</f>
        <v>3595365</v>
      </c>
      <c r="D19" s="69">
        <f>4045973+4789+412602-1059685+9820</f>
        <v>3413499</v>
      </c>
    </row>
    <row r="20" spans="1:4" ht="12.75">
      <c r="A20" s="72"/>
      <c r="B20" s="6"/>
      <c r="C20" s="9">
        <f>SUM(C13:C19)</f>
        <v>11159158</v>
      </c>
      <c r="D20" s="69">
        <f>SUM(D13:D19)</f>
        <v>12009995</v>
      </c>
    </row>
    <row r="21" spans="1:4" ht="12.75">
      <c r="A21" s="70" t="s">
        <v>127</v>
      </c>
      <c r="B21" s="6"/>
      <c r="C21" s="9">
        <v>6724</v>
      </c>
      <c r="D21" s="73">
        <v>6724</v>
      </c>
    </row>
    <row r="22" spans="1:4" ht="12.75">
      <c r="A22" s="68" t="s">
        <v>34</v>
      </c>
      <c r="B22" s="6"/>
      <c r="C22" s="12">
        <f>SUM(C20:C21)</f>
        <v>11165882</v>
      </c>
      <c r="D22" s="74">
        <f>SUM(D20:D21)</f>
        <v>12016719</v>
      </c>
    </row>
    <row r="23" spans="1:4" ht="12.75">
      <c r="A23" s="75" t="s">
        <v>35</v>
      </c>
      <c r="B23" s="6"/>
      <c r="C23" s="10"/>
      <c r="D23" s="69"/>
    </row>
    <row r="24" spans="1:4" ht="12.75">
      <c r="A24" s="70" t="s">
        <v>36</v>
      </c>
      <c r="B24" s="6">
        <v>10</v>
      </c>
      <c r="C24" s="9">
        <v>6224360</v>
      </c>
      <c r="D24" s="69">
        <v>6235896</v>
      </c>
    </row>
    <row r="25" spans="1:4" ht="12.75">
      <c r="A25" s="70" t="s">
        <v>11</v>
      </c>
      <c r="B25" s="6">
        <v>11</v>
      </c>
      <c r="C25" s="9">
        <v>6443889</v>
      </c>
      <c r="D25" s="69">
        <v>6626986</v>
      </c>
    </row>
    <row r="26" spans="1:4" ht="12.75">
      <c r="A26" s="70" t="s">
        <v>37</v>
      </c>
      <c r="B26" s="6">
        <v>12</v>
      </c>
      <c r="C26" s="9">
        <v>582317</v>
      </c>
      <c r="D26" s="69">
        <v>476258</v>
      </c>
    </row>
    <row r="27" spans="1:4" ht="12.75">
      <c r="A27" s="70" t="s">
        <v>12</v>
      </c>
      <c r="B27" s="6">
        <v>13</v>
      </c>
      <c r="C27" s="9">
        <v>187773</v>
      </c>
      <c r="D27" s="69">
        <v>190417</v>
      </c>
    </row>
    <row r="28" spans="1:4" ht="12" customHeight="1">
      <c r="A28" s="70" t="s">
        <v>38</v>
      </c>
      <c r="B28" s="6">
        <v>14</v>
      </c>
      <c r="C28" s="9">
        <v>48000</v>
      </c>
      <c r="D28" s="69">
        <v>48000</v>
      </c>
    </row>
    <row r="29" spans="1:4" ht="12.75">
      <c r="A29" s="70" t="s">
        <v>39</v>
      </c>
      <c r="B29" s="6">
        <v>15</v>
      </c>
      <c r="C29" s="9" t="s">
        <v>126</v>
      </c>
      <c r="D29" s="69" t="s">
        <v>126</v>
      </c>
    </row>
    <row r="30" spans="1:4" ht="12.75">
      <c r="A30" s="70" t="s">
        <v>13</v>
      </c>
      <c r="B30" s="6">
        <v>16</v>
      </c>
      <c r="C30" s="9">
        <f>113523+81842.5</f>
        <v>195365.5</v>
      </c>
      <c r="D30" s="69">
        <f>81755+113523</f>
        <v>195278</v>
      </c>
    </row>
    <row r="31" spans="1:6" ht="12.75">
      <c r="A31" s="68" t="s">
        <v>40</v>
      </c>
      <c r="B31" s="6"/>
      <c r="C31" s="12">
        <f>SUM(C24:C30)</f>
        <v>13681704.5</v>
      </c>
      <c r="D31" s="76">
        <f>SUM(D24:D30)</f>
        <v>13772835</v>
      </c>
      <c r="F31" s="56"/>
    </row>
    <row r="32" spans="1:6" ht="12.75">
      <c r="A32" s="66" t="s">
        <v>41</v>
      </c>
      <c r="B32" s="6"/>
      <c r="C32" s="11">
        <f>C22+C31</f>
        <v>24847586.5</v>
      </c>
      <c r="D32" s="76">
        <f>D22+D31</f>
        <v>25789554</v>
      </c>
      <c r="E32" s="61"/>
      <c r="F32" s="61"/>
    </row>
    <row r="33" spans="1:6" ht="12.75">
      <c r="A33" s="68" t="s">
        <v>42</v>
      </c>
      <c r="B33" s="6"/>
      <c r="C33" s="11"/>
      <c r="D33" s="76"/>
      <c r="E33" s="56"/>
      <c r="F33" s="56"/>
    </row>
    <row r="34" spans="1:4" ht="12.75">
      <c r="A34" s="68" t="s">
        <v>43</v>
      </c>
      <c r="B34" s="6"/>
      <c r="C34" s="11"/>
      <c r="D34" s="74"/>
    </row>
    <row r="35" spans="1:4" ht="12.75">
      <c r="A35" s="70" t="s">
        <v>44</v>
      </c>
      <c r="B35" s="6">
        <v>17</v>
      </c>
      <c r="C35" s="9">
        <f>7948079+98435+2279</f>
        <v>8048793</v>
      </c>
      <c r="D35" s="69">
        <f>8635581+18868+2174+930</f>
        <v>8657553</v>
      </c>
    </row>
    <row r="36" spans="1:4" ht="12.75">
      <c r="A36" s="70" t="s">
        <v>45</v>
      </c>
      <c r="B36" s="6">
        <v>18</v>
      </c>
      <c r="C36" s="9">
        <f>9036177+2190801</f>
        <v>11226978</v>
      </c>
      <c r="D36" s="69">
        <f>7651321+1875035</f>
        <v>9526356</v>
      </c>
    </row>
    <row r="37" spans="1:4" ht="12.75">
      <c r="A37" s="70" t="s">
        <v>46</v>
      </c>
      <c r="B37" s="6">
        <v>19</v>
      </c>
      <c r="C37" s="62">
        <v>155466</v>
      </c>
      <c r="D37" s="77">
        <v>276305</v>
      </c>
    </row>
    <row r="38" spans="1:4" ht="12.75">
      <c r="A38" s="70" t="s">
        <v>47</v>
      </c>
      <c r="B38" s="6">
        <v>20</v>
      </c>
      <c r="C38" s="62">
        <v>25958</v>
      </c>
      <c r="D38" s="77">
        <v>25551</v>
      </c>
    </row>
    <row r="39" spans="1:4" ht="12.75">
      <c r="A39" s="70" t="s">
        <v>14</v>
      </c>
      <c r="B39" s="6">
        <v>21</v>
      </c>
      <c r="C39" s="9">
        <v>53681</v>
      </c>
      <c r="D39" s="69">
        <v>64731</v>
      </c>
    </row>
    <row r="40" spans="1:4" ht="12.75">
      <c r="A40" s="70" t="s">
        <v>15</v>
      </c>
      <c r="B40" s="6">
        <v>22</v>
      </c>
      <c r="C40" s="59">
        <f>785705-2277.5</f>
        <v>783427.5</v>
      </c>
      <c r="D40" s="78">
        <f>974086-2174-930</f>
        <v>970982</v>
      </c>
    </row>
    <row r="41" spans="1:4" ht="12.75">
      <c r="A41" s="66" t="s">
        <v>48</v>
      </c>
      <c r="B41" s="6"/>
      <c r="C41" s="11">
        <f>SUM(C35:C40)</f>
        <v>20294303.5</v>
      </c>
      <c r="D41" s="76">
        <f>SUM(D35:D40)</f>
        <v>19521478</v>
      </c>
    </row>
    <row r="42" spans="1:4" ht="12.75">
      <c r="A42" s="68" t="s">
        <v>49</v>
      </c>
      <c r="B42" s="6"/>
      <c r="C42" s="10"/>
      <c r="D42" s="69"/>
    </row>
    <row r="43" spans="1:4" ht="12.75">
      <c r="A43" s="70" t="s">
        <v>50</v>
      </c>
      <c r="B43" s="6">
        <v>17</v>
      </c>
      <c r="C43" s="9">
        <v>757508</v>
      </c>
      <c r="D43" s="69">
        <v>994636</v>
      </c>
    </row>
    <row r="44" spans="1:4" ht="12.75">
      <c r="A44" s="70" t="s">
        <v>51</v>
      </c>
      <c r="B44" s="6">
        <v>18</v>
      </c>
      <c r="C44" s="9">
        <v>2195247</v>
      </c>
      <c r="D44" s="69">
        <v>3691762</v>
      </c>
    </row>
    <row r="45" spans="1:4" ht="12.75">
      <c r="A45" s="70" t="s">
        <v>16</v>
      </c>
      <c r="B45" s="6">
        <v>23</v>
      </c>
      <c r="C45" s="9">
        <v>1387058</v>
      </c>
      <c r="D45" s="69">
        <v>1387058</v>
      </c>
    </row>
    <row r="46" spans="1:4" ht="12.75">
      <c r="A46" s="70" t="s">
        <v>17</v>
      </c>
      <c r="B46" s="6"/>
      <c r="C46" s="9" t="s">
        <v>126</v>
      </c>
      <c r="D46" s="69" t="s">
        <v>126</v>
      </c>
    </row>
    <row r="47" spans="1:4" ht="12.75">
      <c r="A47" s="66" t="s">
        <v>52</v>
      </c>
      <c r="B47" s="6"/>
      <c r="C47" s="11">
        <f>SUM(C43:C46)</f>
        <v>4339813</v>
      </c>
      <c r="D47" s="76">
        <f>SUM(D43:D46)</f>
        <v>6073456</v>
      </c>
    </row>
    <row r="48" spans="1:4" ht="12.75">
      <c r="A48" s="68" t="s">
        <v>53</v>
      </c>
      <c r="B48" s="6"/>
      <c r="C48" s="11">
        <f>C41+C47</f>
        <v>24634116.5</v>
      </c>
      <c r="D48" s="76">
        <f>D41+D47</f>
        <v>25594934</v>
      </c>
    </row>
    <row r="49" spans="1:4" ht="12.75">
      <c r="A49" s="66" t="s">
        <v>54</v>
      </c>
      <c r="B49" s="6"/>
      <c r="C49" s="10"/>
      <c r="D49" s="69"/>
    </row>
    <row r="50" spans="1:4" ht="12.75">
      <c r="A50" s="70" t="s">
        <v>18</v>
      </c>
      <c r="B50" s="6">
        <v>24</v>
      </c>
      <c r="C50" s="10">
        <v>9501015</v>
      </c>
      <c r="D50" s="69">
        <v>9501015</v>
      </c>
    </row>
    <row r="51" spans="1:4" ht="12.75">
      <c r="A51" s="70" t="s">
        <v>55</v>
      </c>
      <c r="B51" s="6">
        <v>24</v>
      </c>
      <c r="C51" s="13"/>
      <c r="D51" s="79"/>
    </row>
    <row r="52" spans="1:4" ht="12.75">
      <c r="A52" s="71" t="s">
        <v>56</v>
      </c>
      <c r="B52" s="6"/>
      <c r="C52" s="13">
        <v>-9287545</v>
      </c>
      <c r="D52" s="79">
        <v>-9306395</v>
      </c>
    </row>
    <row r="53" spans="1:4" ht="12.75">
      <c r="A53" s="68" t="s">
        <v>25</v>
      </c>
      <c r="B53" s="6"/>
      <c r="C53" s="14">
        <f>SUM(C50:C52)</f>
        <v>213470</v>
      </c>
      <c r="D53" s="80">
        <f>SUM(D50:D52)</f>
        <v>194620</v>
      </c>
    </row>
    <row r="54" spans="1:6" ht="12.75">
      <c r="A54" s="75" t="s">
        <v>57</v>
      </c>
      <c r="B54" s="6"/>
      <c r="C54" s="11">
        <f>C48+C53</f>
        <v>24847586.5</v>
      </c>
      <c r="D54" s="80">
        <f>D48+D53</f>
        <v>25789554</v>
      </c>
      <c r="E54" s="61"/>
      <c r="F54" s="61"/>
    </row>
    <row r="55" spans="1:6" ht="13.5" thickBot="1">
      <c r="A55" s="81" t="s">
        <v>58</v>
      </c>
      <c r="B55" s="82"/>
      <c r="C55" s="83">
        <f>(C32-C27-C48)*1000/4276000</f>
        <v>6.009588400374182</v>
      </c>
      <c r="D55" s="84">
        <f>(D32-D27-D48)*1000/4276000</f>
        <v>0.9829279700654817</v>
      </c>
      <c r="E55" s="60"/>
      <c r="F55" s="60"/>
    </row>
    <row r="57" ht="12.75" hidden="1"/>
    <row r="58" spans="1:4" ht="12.75">
      <c r="A58" s="52" t="s">
        <v>139</v>
      </c>
      <c r="B58" s="53"/>
      <c r="C58" s="56"/>
      <c r="D58" s="60"/>
    </row>
    <row r="59" spans="1:2" ht="12.75">
      <c r="A59" s="48" t="s">
        <v>116</v>
      </c>
      <c r="B59" s="49"/>
    </row>
    <row r="60" spans="1:2" ht="12.75">
      <c r="A60" s="52" t="s">
        <v>140</v>
      </c>
      <c r="B60" s="53"/>
    </row>
    <row r="61" spans="1:2" ht="12.75">
      <c r="A61" s="48" t="s">
        <v>117</v>
      </c>
      <c r="B61" s="49"/>
    </row>
    <row r="62" spans="1:4" ht="12.75">
      <c r="A62" s="48" t="s">
        <v>118</v>
      </c>
      <c r="B62" s="49"/>
      <c r="D62" s="56"/>
    </row>
  </sheetData>
  <sheetProtection/>
  <mergeCells count="7">
    <mergeCell ref="A8:D8"/>
    <mergeCell ref="B4:D4"/>
    <mergeCell ref="B5:D5"/>
    <mergeCell ref="C1:D1"/>
    <mergeCell ref="B2:D2"/>
    <mergeCell ref="B3:D3"/>
    <mergeCell ref="A7:D7"/>
  </mergeCells>
  <printOptions/>
  <pageMargins left="0.4330708661417323" right="0.4330708661417323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45.57421875" style="0" customWidth="1"/>
    <col min="2" max="2" width="11.00390625" style="0" customWidth="1"/>
    <col min="3" max="3" width="18.421875" style="0" customWidth="1"/>
    <col min="4" max="4" width="18.28125" style="0" customWidth="1"/>
  </cols>
  <sheetData>
    <row r="1" spans="1:4" ht="24" customHeight="1">
      <c r="A1" s="1"/>
      <c r="B1" s="1"/>
      <c r="C1" s="123" t="s">
        <v>59</v>
      </c>
      <c r="D1" s="123"/>
    </row>
    <row r="2" spans="1:4" ht="12.75">
      <c r="A2" s="51" t="s">
        <v>1</v>
      </c>
      <c r="B2" s="124" t="s">
        <v>0</v>
      </c>
      <c r="C2" s="124"/>
      <c r="D2" s="124"/>
    </row>
    <row r="3" spans="1:4" ht="12.75">
      <c r="A3" s="51" t="s">
        <v>2</v>
      </c>
      <c r="B3" s="125" t="s">
        <v>3</v>
      </c>
      <c r="C3" s="125"/>
      <c r="D3" s="125"/>
    </row>
    <row r="4" spans="1:4" ht="12.75">
      <c r="A4" s="51" t="s">
        <v>4</v>
      </c>
      <c r="B4" s="121">
        <v>333</v>
      </c>
      <c r="C4" s="121"/>
      <c r="D4" s="121"/>
    </row>
    <row r="5" spans="1:4" ht="24">
      <c r="A5" s="22" t="s">
        <v>5</v>
      </c>
      <c r="B5" s="122" t="s">
        <v>6</v>
      </c>
      <c r="C5" s="122"/>
      <c r="D5" s="122"/>
    </row>
    <row r="6" spans="1:4" ht="12.75">
      <c r="A6" s="17"/>
      <c r="B6" s="17"/>
      <c r="C6" s="17"/>
      <c r="D6" s="17"/>
    </row>
    <row r="7" spans="1:4" ht="12.75">
      <c r="A7" s="120" t="s">
        <v>121</v>
      </c>
      <c r="B7" s="120"/>
      <c r="C7" s="120"/>
      <c r="D7" s="120"/>
    </row>
    <row r="8" spans="1:4" ht="12.75">
      <c r="A8" s="120" t="s">
        <v>133</v>
      </c>
      <c r="B8" s="120"/>
      <c r="C8" s="120"/>
      <c r="D8" s="120"/>
    </row>
    <row r="9" spans="1:4" ht="13.5" thickBot="1">
      <c r="A9" s="3"/>
      <c r="B9" s="3"/>
      <c r="C9" s="3"/>
      <c r="D9" s="3"/>
    </row>
    <row r="10" spans="1:4" ht="12.75">
      <c r="A10" s="63" t="s">
        <v>7</v>
      </c>
      <c r="B10" s="64" t="s">
        <v>28</v>
      </c>
      <c r="C10" s="64" t="s">
        <v>132</v>
      </c>
      <c r="D10" s="65" t="s">
        <v>138</v>
      </c>
    </row>
    <row r="11" spans="1:4" ht="12.75">
      <c r="A11" s="85" t="s">
        <v>60</v>
      </c>
      <c r="B11" s="6">
        <v>25</v>
      </c>
      <c r="C11" s="57">
        <v>1002939.341</v>
      </c>
      <c r="D11" s="79">
        <v>12102173</v>
      </c>
    </row>
    <row r="12" spans="1:4" ht="12.75">
      <c r="A12" s="86" t="s">
        <v>61</v>
      </c>
      <c r="B12" s="6">
        <v>26</v>
      </c>
      <c r="C12" s="57">
        <v>-910807.171</v>
      </c>
      <c r="D12" s="79">
        <v>-4192684</v>
      </c>
    </row>
    <row r="13" spans="1:4" ht="12.75">
      <c r="A13" s="75" t="s">
        <v>62</v>
      </c>
      <c r="B13" s="6"/>
      <c r="C13" s="14">
        <f>SUM(C11:C12)</f>
        <v>92132.17000000004</v>
      </c>
      <c r="D13" s="80">
        <v>7909489</v>
      </c>
    </row>
    <row r="14" spans="1:4" ht="12.75">
      <c r="A14" s="85" t="s">
        <v>63</v>
      </c>
      <c r="B14" s="6">
        <v>27</v>
      </c>
      <c r="C14" s="57">
        <f>-(134973.783+912.908-19.4)</f>
        <v>-135867.291</v>
      </c>
      <c r="D14" s="79">
        <v>-263176</v>
      </c>
    </row>
    <row r="15" spans="1:4" ht="12.75">
      <c r="A15" s="87" t="s">
        <v>64</v>
      </c>
      <c r="B15" s="6">
        <v>28</v>
      </c>
      <c r="C15" s="57">
        <v>-362628.309</v>
      </c>
      <c r="D15" s="79">
        <v>-8978305</v>
      </c>
    </row>
    <row r="16" spans="1:4" ht="12.75">
      <c r="A16" s="87" t="s">
        <v>21</v>
      </c>
      <c r="B16" s="6">
        <v>29</v>
      </c>
      <c r="C16" s="13">
        <v>-82294</v>
      </c>
      <c r="D16" s="79">
        <v>-412241</v>
      </c>
    </row>
    <row r="17" spans="1:4" ht="12.75">
      <c r="A17" s="87" t="s">
        <v>20</v>
      </c>
      <c r="B17" s="6"/>
      <c r="C17" s="13">
        <v>829043</v>
      </c>
      <c r="D17" s="79">
        <v>357766</v>
      </c>
    </row>
    <row r="18" spans="1:4" ht="12.75">
      <c r="A18" s="88" t="s">
        <v>65</v>
      </c>
      <c r="B18" s="18"/>
      <c r="C18" s="14">
        <f>SUM(C13:C17)</f>
        <v>340385.57000000007</v>
      </c>
      <c r="D18" s="80">
        <v>-1386467</v>
      </c>
    </row>
    <row r="19" spans="1:4" ht="12.75">
      <c r="A19" s="89" t="s">
        <v>66</v>
      </c>
      <c r="B19" s="6">
        <v>30</v>
      </c>
      <c r="C19" s="57">
        <v>3969.33</v>
      </c>
      <c r="D19" s="79">
        <v>6341</v>
      </c>
    </row>
    <row r="20" spans="1:4" ht="12.75">
      <c r="A20" s="87" t="s">
        <v>67</v>
      </c>
      <c r="B20" s="6">
        <v>31</v>
      </c>
      <c r="C20" s="57">
        <v>-325504.541</v>
      </c>
      <c r="D20" s="79">
        <v>-478575</v>
      </c>
    </row>
    <row r="21" spans="1:4" ht="12.75">
      <c r="A21" s="75" t="s">
        <v>68</v>
      </c>
      <c r="B21" s="6"/>
      <c r="C21" s="14">
        <f>SUM(C18:C20)</f>
        <v>18850.359000000055</v>
      </c>
      <c r="D21" s="80">
        <v>-1858701</v>
      </c>
    </row>
    <row r="22" spans="1:4" ht="12.75">
      <c r="A22" s="85" t="s">
        <v>22</v>
      </c>
      <c r="B22" s="6"/>
      <c r="C22" s="13">
        <f>'[1]ФО+Кор-ки'!S64</f>
        <v>0</v>
      </c>
      <c r="D22" s="79">
        <v>0</v>
      </c>
    </row>
    <row r="23" spans="1:4" ht="12.75">
      <c r="A23" s="75" t="s">
        <v>69</v>
      </c>
      <c r="B23" s="6"/>
      <c r="C23" s="14">
        <f>SUM(C21:C22)</f>
        <v>18850.359000000055</v>
      </c>
      <c r="D23" s="80">
        <v>-1858701</v>
      </c>
    </row>
    <row r="24" spans="1:4" ht="12.75">
      <c r="A24" s="85" t="s">
        <v>70</v>
      </c>
      <c r="B24" s="6"/>
      <c r="C24" s="13"/>
      <c r="D24" s="79">
        <v>-49</v>
      </c>
    </row>
    <row r="25" spans="1:4" ht="13.5" thickBot="1">
      <c r="A25" s="90" t="s">
        <v>71</v>
      </c>
      <c r="B25" s="91"/>
      <c r="C25" s="92">
        <f>C23+C24</f>
        <v>18850.359000000055</v>
      </c>
      <c r="D25" s="93">
        <v>-1858750</v>
      </c>
    </row>
    <row r="28" spans="1:3" ht="12.75">
      <c r="A28" s="52" t="s">
        <v>139</v>
      </c>
      <c r="B28" s="53"/>
      <c r="C28" s="49"/>
    </row>
    <row r="29" spans="1:3" ht="12.75">
      <c r="A29" s="48" t="s">
        <v>116</v>
      </c>
      <c r="B29" s="49"/>
      <c r="C29" s="49"/>
    </row>
    <row r="30" spans="1:3" ht="12.75">
      <c r="A30" s="52" t="s">
        <v>140</v>
      </c>
      <c r="B30" s="53"/>
      <c r="C30" s="49"/>
    </row>
    <row r="31" spans="1:3" ht="12.75">
      <c r="A31" s="48" t="s">
        <v>117</v>
      </c>
      <c r="B31" s="49"/>
      <c r="C31" s="49"/>
    </row>
    <row r="32" spans="1:3" ht="12.75">
      <c r="A32" s="48" t="s">
        <v>118</v>
      </c>
      <c r="B32" s="49"/>
      <c r="C32" s="49"/>
    </row>
  </sheetData>
  <sheetProtection/>
  <mergeCells count="7">
    <mergeCell ref="A8:D8"/>
    <mergeCell ref="C1:D1"/>
    <mergeCell ref="B2:D2"/>
    <mergeCell ref="B3:D3"/>
    <mergeCell ref="B4:D4"/>
    <mergeCell ref="B5:D5"/>
    <mergeCell ref="A7:D7"/>
  </mergeCells>
  <printOptions/>
  <pageMargins left="0.4330708661417323" right="0.4330708661417323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4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41.421875" style="21" customWidth="1"/>
    <col min="2" max="2" width="22.00390625" style="21" customWidth="1"/>
    <col min="3" max="3" width="21.28125" style="21" customWidth="1"/>
    <col min="4" max="4" width="9.140625" style="21" customWidth="1"/>
    <col min="5" max="5" width="10.421875" style="21" bestFit="1" customWidth="1"/>
    <col min="6" max="6" width="9.140625" style="21" customWidth="1"/>
    <col min="7" max="7" width="40.140625" style="21" customWidth="1"/>
    <col min="8" max="9" width="14.8515625" style="21" bestFit="1" customWidth="1"/>
    <col min="10" max="16384" width="9.140625" style="21" customWidth="1"/>
  </cols>
  <sheetData>
    <row r="1" spans="1:3" ht="20.25" customHeight="1">
      <c r="A1" s="33"/>
      <c r="B1" s="126" t="s">
        <v>59</v>
      </c>
      <c r="C1" s="126"/>
    </row>
    <row r="2" spans="1:3" ht="12.75">
      <c r="A2" s="34" t="s">
        <v>1</v>
      </c>
      <c r="B2" s="124" t="s">
        <v>0</v>
      </c>
      <c r="C2" s="124"/>
    </row>
    <row r="3" spans="1:3" ht="12.75">
      <c r="A3" s="34" t="s">
        <v>2</v>
      </c>
      <c r="B3" s="125" t="s">
        <v>3</v>
      </c>
      <c r="C3" s="125"/>
    </row>
    <row r="4" spans="1:3" ht="12.75">
      <c r="A4" s="34" t="s">
        <v>4</v>
      </c>
      <c r="B4" s="121">
        <v>333</v>
      </c>
      <c r="C4" s="121"/>
    </row>
    <row r="5" spans="1:3" ht="40.5" customHeight="1">
      <c r="A5" s="22" t="s">
        <v>5</v>
      </c>
      <c r="B5" s="122" t="s">
        <v>6</v>
      </c>
      <c r="C5" s="122"/>
    </row>
    <row r="6" spans="1:3" ht="12.75">
      <c r="A6" s="22"/>
      <c r="B6" s="22"/>
      <c r="C6" s="22"/>
    </row>
    <row r="7" spans="1:3" ht="12.75">
      <c r="A7" s="127" t="s">
        <v>122</v>
      </c>
      <c r="B7" s="127"/>
      <c r="C7" s="127"/>
    </row>
    <row r="8" spans="1:3" ht="12.75">
      <c r="A8" s="127" t="s">
        <v>134</v>
      </c>
      <c r="B8" s="127"/>
      <c r="C8" s="127"/>
    </row>
    <row r="9" spans="1:3" ht="13.5" thickBot="1">
      <c r="A9" s="35"/>
      <c r="B9" s="19"/>
      <c r="C9" s="19"/>
    </row>
    <row r="10" spans="1:3" ht="12.75">
      <c r="A10" s="94" t="s">
        <v>7</v>
      </c>
      <c r="B10" s="64" t="s">
        <v>132</v>
      </c>
      <c r="C10" s="65" t="s">
        <v>138</v>
      </c>
    </row>
    <row r="11" spans="1:3" ht="25.5">
      <c r="A11" s="95" t="s">
        <v>72</v>
      </c>
      <c r="B11" s="27"/>
      <c r="C11" s="96"/>
    </row>
    <row r="12" spans="1:3" ht="12.75">
      <c r="A12" s="97" t="s">
        <v>73</v>
      </c>
      <c r="B12" s="28">
        <v>18850</v>
      </c>
      <c r="C12" s="98">
        <v>-1858701</v>
      </c>
    </row>
    <row r="13" spans="1:3" ht="12.75">
      <c r="A13" s="97" t="s">
        <v>74</v>
      </c>
      <c r="B13" s="28"/>
      <c r="C13" s="98"/>
    </row>
    <row r="14" spans="1:3" ht="12.75">
      <c r="A14" s="97" t="s">
        <v>75</v>
      </c>
      <c r="B14" s="54">
        <v>233911</v>
      </c>
      <c r="C14" s="98">
        <v>219153</v>
      </c>
    </row>
    <row r="15" spans="1:3" ht="12.75">
      <c r="A15" s="97" t="s">
        <v>76</v>
      </c>
      <c r="B15" s="54">
        <v>-11050</v>
      </c>
      <c r="C15" s="98">
        <v>101082</v>
      </c>
    </row>
    <row r="16" spans="1:3" ht="12.75">
      <c r="A16" s="97" t="s">
        <v>77</v>
      </c>
      <c r="B16" s="54">
        <v>-9025</v>
      </c>
      <c r="C16" s="98">
        <v>64556</v>
      </c>
    </row>
    <row r="17" spans="1:3" ht="12.75">
      <c r="A17" s="97" t="s">
        <v>78</v>
      </c>
      <c r="B17" s="54"/>
      <c r="C17" s="99">
        <v>478575</v>
      </c>
    </row>
    <row r="18" spans="1:3" ht="12.75">
      <c r="A18" s="97" t="s">
        <v>19</v>
      </c>
      <c r="B18" s="28"/>
      <c r="C18" s="98">
        <v>-6341</v>
      </c>
    </row>
    <row r="19" spans="1:3" ht="24" customHeight="1">
      <c r="A19" s="95" t="s">
        <v>79</v>
      </c>
      <c r="B19" s="29">
        <f>SUM(B12:B18)</f>
        <v>232686</v>
      </c>
      <c r="C19" s="100">
        <v>-1001676</v>
      </c>
    </row>
    <row r="20" spans="1:3" ht="25.5">
      <c r="A20" s="97" t="s">
        <v>80</v>
      </c>
      <c r="B20" s="28">
        <v>623473.4</v>
      </c>
      <c r="C20" s="98">
        <v>-887582</v>
      </c>
    </row>
    <row r="21" spans="1:3" ht="12.75">
      <c r="A21" s="97" t="s">
        <v>81</v>
      </c>
      <c r="B21" s="28"/>
      <c r="C21" s="98">
        <v>-898816</v>
      </c>
    </row>
    <row r="22" spans="1:3" ht="12.75">
      <c r="A22" s="97" t="s">
        <v>82</v>
      </c>
      <c r="B22" s="54">
        <v>55004.4</v>
      </c>
      <c r="C22" s="98">
        <v>292</v>
      </c>
    </row>
    <row r="23" spans="1:3" ht="12.75">
      <c r="A23" s="97" t="s">
        <v>83</v>
      </c>
      <c r="B23" s="28">
        <v>52484</v>
      </c>
      <c r="C23" s="98">
        <v>-2157734</v>
      </c>
    </row>
    <row r="24" spans="1:3" ht="12.75">
      <c r="A24" s="97" t="s">
        <v>84</v>
      </c>
      <c r="B24" s="28">
        <v>-191355</v>
      </c>
      <c r="C24" s="98">
        <v>-11617</v>
      </c>
    </row>
    <row r="25" spans="1:3" ht="25.5">
      <c r="A25" s="97" t="s">
        <v>85</v>
      </c>
      <c r="B25" s="54">
        <v>-921041</v>
      </c>
      <c r="C25" s="99">
        <v>1852403</v>
      </c>
    </row>
    <row r="26" spans="1:3" ht="12.75">
      <c r="A26" s="97" t="s">
        <v>86</v>
      </c>
      <c r="B26" s="28"/>
      <c r="C26" s="98">
        <v>-776206</v>
      </c>
    </row>
    <row r="27" spans="1:3" ht="12.75">
      <c r="A27" s="97" t="s">
        <v>111</v>
      </c>
      <c r="B27" s="28">
        <v>235584</v>
      </c>
      <c r="C27" s="98" t="s">
        <v>126</v>
      </c>
    </row>
    <row r="28" spans="1:3" ht="12.75">
      <c r="A28" s="97" t="s">
        <v>112</v>
      </c>
      <c r="B28" s="28">
        <v>387201</v>
      </c>
      <c r="C28" s="99">
        <v>-2127206</v>
      </c>
    </row>
    <row r="29" spans="1:3" ht="25.5">
      <c r="A29" s="97" t="s">
        <v>87</v>
      </c>
      <c r="B29" s="28">
        <v>-120431.5</v>
      </c>
      <c r="C29" s="99">
        <v>-170293</v>
      </c>
    </row>
    <row r="30" spans="1:3" ht="12.75">
      <c r="A30" s="97" t="s">
        <v>86</v>
      </c>
      <c r="B30" s="28"/>
      <c r="C30" s="98">
        <v>-722</v>
      </c>
    </row>
    <row r="31" spans="1:3" ht="12.75">
      <c r="A31" s="97" t="s">
        <v>88</v>
      </c>
      <c r="B31" s="28">
        <v>-188910.5</v>
      </c>
      <c r="C31" s="98">
        <v>-1779</v>
      </c>
    </row>
    <row r="32" spans="1:3" ht="38.25">
      <c r="A32" s="95" t="s">
        <v>89</v>
      </c>
      <c r="B32" s="29">
        <f>SUM(B19:B31)</f>
        <v>164694.80000000005</v>
      </c>
      <c r="C32" s="100">
        <v>-6180936</v>
      </c>
    </row>
    <row r="33" spans="1:3" ht="12.75">
      <c r="A33" s="97" t="s">
        <v>90</v>
      </c>
      <c r="B33" s="28">
        <v>0</v>
      </c>
      <c r="C33" s="98">
        <v>0</v>
      </c>
    </row>
    <row r="34" spans="1:3" ht="12.75">
      <c r="A34" s="97" t="s">
        <v>91</v>
      </c>
      <c r="B34" s="54">
        <v>10225</v>
      </c>
      <c r="C34" s="99">
        <v>5390</v>
      </c>
    </row>
    <row r="35" spans="1:3" ht="25.5">
      <c r="A35" s="95" t="s">
        <v>92</v>
      </c>
      <c r="B35" s="31">
        <f>SUM(B32:B34)</f>
        <v>174919.80000000005</v>
      </c>
      <c r="C35" s="101">
        <v>-6175546</v>
      </c>
    </row>
    <row r="36" spans="1:3" ht="25.5">
      <c r="A36" s="95" t="s">
        <v>93</v>
      </c>
      <c r="B36" s="32"/>
      <c r="C36" s="96"/>
    </row>
    <row r="37" spans="1:3" ht="25.5">
      <c r="A37" s="95" t="s">
        <v>94</v>
      </c>
      <c r="B37" s="31">
        <f>B38</f>
        <v>0</v>
      </c>
      <c r="C37" s="101">
        <v>23184186</v>
      </c>
    </row>
    <row r="38" spans="1:3" ht="12.75">
      <c r="A38" s="97" t="s">
        <v>95</v>
      </c>
      <c r="B38" s="54"/>
      <c r="C38" s="99">
        <v>23184186</v>
      </c>
    </row>
    <row r="39" spans="1:3" ht="25.5">
      <c r="A39" s="95" t="s">
        <v>96</v>
      </c>
      <c r="B39" s="31">
        <f>SUM(B40:B44)</f>
        <v>-471266</v>
      </c>
      <c r="C39" s="101">
        <v>-20666245</v>
      </c>
    </row>
    <row r="40" spans="1:3" ht="25.5">
      <c r="A40" s="97" t="s">
        <v>97</v>
      </c>
      <c r="B40" s="28">
        <f>-(302122+169144)</f>
        <v>-471266</v>
      </c>
      <c r="C40" s="98">
        <v>2509652</v>
      </c>
    </row>
    <row r="41" spans="1:3" ht="12.75">
      <c r="A41" s="97" t="s">
        <v>98</v>
      </c>
      <c r="B41" s="30">
        <v>0</v>
      </c>
      <c r="C41" s="98">
        <v>0</v>
      </c>
    </row>
    <row r="42" spans="1:3" ht="12.75">
      <c r="A42" s="102" t="s">
        <v>99</v>
      </c>
      <c r="B42" s="25">
        <v>0</v>
      </c>
      <c r="C42" s="103">
        <v>0</v>
      </c>
    </row>
    <row r="43" spans="1:3" ht="12.75">
      <c r="A43" s="102" t="s">
        <v>100</v>
      </c>
      <c r="B43" s="28"/>
      <c r="C43" s="98">
        <v>-23175897</v>
      </c>
    </row>
    <row r="44" spans="1:3" ht="38.25">
      <c r="A44" s="102" t="s">
        <v>101</v>
      </c>
      <c r="B44" s="21" t="s">
        <v>126</v>
      </c>
      <c r="C44" s="98" t="s">
        <v>126</v>
      </c>
    </row>
    <row r="45" spans="1:3" ht="25.5">
      <c r="A45" s="104" t="s">
        <v>102</v>
      </c>
      <c r="B45" s="24">
        <f>B37+B39</f>
        <v>-471266</v>
      </c>
      <c r="C45" s="105">
        <v>2517941</v>
      </c>
    </row>
    <row r="46" spans="1:3" ht="25.5">
      <c r="A46" s="104" t="s">
        <v>103</v>
      </c>
      <c r="B46" s="23"/>
      <c r="C46" s="106"/>
    </row>
    <row r="47" spans="1:3" ht="25.5">
      <c r="A47" s="104" t="s">
        <v>104</v>
      </c>
      <c r="B47" s="24">
        <f>SUM(B48:B49)</f>
        <v>229705</v>
      </c>
      <c r="C47" s="105">
        <v>174498.5</v>
      </c>
    </row>
    <row r="48" spans="1:3" ht="12.75">
      <c r="A48" s="102" t="s">
        <v>128</v>
      </c>
      <c r="B48" s="54">
        <f>219759+9946</f>
        <v>229705</v>
      </c>
      <c r="C48" s="99">
        <v>174498.5</v>
      </c>
    </row>
    <row r="49" spans="1:3" ht="12.75">
      <c r="A49" s="102" t="s">
        <v>105</v>
      </c>
      <c r="B49" s="26" t="s">
        <v>126</v>
      </c>
      <c r="C49" s="107" t="s">
        <v>126</v>
      </c>
    </row>
    <row r="50" spans="1:3" ht="25.5">
      <c r="A50" s="104" t="s">
        <v>106</v>
      </c>
      <c r="B50" s="24">
        <f>SUM(B51:B52)</f>
        <v>-7808</v>
      </c>
      <c r="C50" s="105">
        <v>-30114</v>
      </c>
    </row>
    <row r="51" spans="1:3" ht="12.75">
      <c r="A51" s="102" t="s">
        <v>129</v>
      </c>
      <c r="B51" s="28">
        <v>-7808</v>
      </c>
      <c r="C51" s="98">
        <v>-30114</v>
      </c>
    </row>
    <row r="52" spans="1:3" ht="12.75">
      <c r="A52" s="102" t="s">
        <v>107</v>
      </c>
      <c r="B52" s="28">
        <v>0</v>
      </c>
      <c r="C52" s="98">
        <v>0</v>
      </c>
    </row>
    <row r="53" spans="1:3" ht="25.5">
      <c r="A53" s="104" t="s">
        <v>108</v>
      </c>
      <c r="B53" s="24">
        <f>B47+B50</f>
        <v>221897</v>
      </c>
      <c r="C53" s="105">
        <v>144384.5</v>
      </c>
    </row>
    <row r="54" spans="1:3" ht="25.5">
      <c r="A54" s="104" t="s">
        <v>109</v>
      </c>
      <c r="B54" s="24">
        <f>B35+B45+B53</f>
        <v>-74449.19999999995</v>
      </c>
      <c r="C54" s="105">
        <v>-3513220.5</v>
      </c>
    </row>
    <row r="55" spans="1:3" ht="25.5">
      <c r="A55" s="102" t="s">
        <v>110</v>
      </c>
      <c r="B55" s="28">
        <v>9025</v>
      </c>
      <c r="C55" s="98">
        <v>-24120</v>
      </c>
    </row>
    <row r="56" spans="1:3" ht="25.5">
      <c r="A56" s="104" t="s">
        <v>23</v>
      </c>
      <c r="B56" s="55">
        <f>'Ф 1'!D13</f>
        <v>210020</v>
      </c>
      <c r="C56" s="108">
        <v>3746654</v>
      </c>
    </row>
    <row r="57" spans="1:3" ht="26.25" thickBot="1">
      <c r="A57" s="109" t="s">
        <v>24</v>
      </c>
      <c r="B57" s="110">
        <f>B56+B54+B55</f>
        <v>144595.80000000005</v>
      </c>
      <c r="C57" s="111">
        <f>C56+C54+C55</f>
        <v>209313.5</v>
      </c>
    </row>
    <row r="58" spans="1:3" ht="12.75">
      <c r="A58" s="36"/>
      <c r="B58" s="20"/>
      <c r="C58" s="20"/>
    </row>
    <row r="59" spans="1:3" ht="12.75">
      <c r="A59" s="36"/>
      <c r="B59" s="58"/>
      <c r="C59" s="20"/>
    </row>
    <row r="60" spans="1:3" ht="12.75">
      <c r="A60" s="52" t="s">
        <v>139</v>
      </c>
      <c r="B60" s="53"/>
      <c r="C60" s="49"/>
    </row>
    <row r="61" spans="1:3" ht="12.75">
      <c r="A61" s="48" t="s">
        <v>116</v>
      </c>
      <c r="B61" s="49"/>
      <c r="C61" s="49"/>
    </row>
    <row r="62" spans="1:3" ht="12.75">
      <c r="A62" s="52" t="s">
        <v>140</v>
      </c>
      <c r="B62" s="53"/>
      <c r="C62" s="49"/>
    </row>
    <row r="63" spans="1:3" ht="12.75">
      <c r="A63" s="48" t="s">
        <v>117</v>
      </c>
      <c r="B63" s="49"/>
      <c r="C63" s="49"/>
    </row>
    <row r="64" spans="1:3" ht="12.75">
      <c r="A64" s="48" t="s">
        <v>118</v>
      </c>
      <c r="B64" s="49"/>
      <c r="C64" s="49"/>
    </row>
  </sheetData>
  <sheetProtection/>
  <mergeCells count="7">
    <mergeCell ref="B2:C2"/>
    <mergeCell ref="B1:C1"/>
    <mergeCell ref="A7:C7"/>
    <mergeCell ref="A8:C8"/>
    <mergeCell ref="B5:C5"/>
    <mergeCell ref="B4:C4"/>
    <mergeCell ref="B3:C3"/>
  </mergeCells>
  <printOptions/>
  <pageMargins left="0.6299212598425197" right="0.629921259842519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G25" sqref="G25"/>
    </sheetView>
  </sheetViews>
  <sheetFormatPr defaultColWidth="9.140625" defaultRowHeight="12.75"/>
  <cols>
    <col min="1" max="1" width="42.140625" style="3" customWidth="1"/>
    <col min="2" max="2" width="13.57421875" style="3" customWidth="1"/>
    <col min="3" max="3" width="14.140625" style="3" customWidth="1"/>
    <col min="4" max="4" width="15.8515625" style="37" customWidth="1"/>
    <col min="5" max="5" width="13.140625" style="3" customWidth="1"/>
    <col min="6" max="8" width="9.140625" style="3" customWidth="1"/>
    <col min="9" max="9" width="20.28125" style="3" customWidth="1"/>
    <col min="10" max="13" width="11.00390625" style="3" customWidth="1"/>
    <col min="14" max="16384" width="9.140625" style="3" customWidth="1"/>
  </cols>
  <sheetData>
    <row r="1" spans="1:5" ht="15.75" customHeight="1">
      <c r="A1" s="33"/>
      <c r="B1" s="50"/>
      <c r="C1" s="50"/>
      <c r="D1" s="129" t="s">
        <v>124</v>
      </c>
      <c r="E1" s="129"/>
    </row>
    <row r="2" spans="1:4" ht="12.75" customHeight="1">
      <c r="A2" s="34" t="s">
        <v>1</v>
      </c>
      <c r="B2" s="130" t="s">
        <v>0</v>
      </c>
      <c r="C2" s="130"/>
      <c r="D2" s="130"/>
    </row>
    <row r="3" spans="1:4" ht="12.75">
      <c r="A3" s="34" t="s">
        <v>2</v>
      </c>
      <c r="B3" s="131" t="s">
        <v>3</v>
      </c>
      <c r="C3" s="131"/>
      <c r="D3" s="131"/>
    </row>
    <row r="4" spans="1:4" ht="12.75">
      <c r="A4" s="34" t="s">
        <v>4</v>
      </c>
      <c r="B4" s="132">
        <v>333</v>
      </c>
      <c r="C4" s="132"/>
      <c r="D4" s="132"/>
    </row>
    <row r="5" spans="1:4" ht="36" customHeight="1">
      <c r="A5" s="22" t="s">
        <v>5</v>
      </c>
      <c r="B5" s="128" t="s">
        <v>6</v>
      </c>
      <c r="C5" s="128"/>
      <c r="D5" s="128"/>
    </row>
    <row r="6" ht="12.75">
      <c r="A6" s="2"/>
    </row>
    <row r="8" spans="1:5" ht="12.75">
      <c r="A8" s="120" t="s">
        <v>123</v>
      </c>
      <c r="B8" s="120"/>
      <c r="C8" s="120"/>
      <c r="D8" s="120"/>
      <c r="E8" s="120"/>
    </row>
    <row r="9" spans="1:4" ht="12.75">
      <c r="A9" s="120" t="s">
        <v>133</v>
      </c>
      <c r="B9" s="120"/>
      <c r="C9" s="120"/>
      <c r="D9" s="120"/>
    </row>
    <row r="10" spans="1:5" ht="13.5" thickBot="1">
      <c r="A10" s="4"/>
      <c r="B10" s="4"/>
      <c r="C10" s="4"/>
      <c r="D10" s="3"/>
      <c r="E10" s="37"/>
    </row>
    <row r="11" spans="1:5" ht="25.5">
      <c r="A11" s="112" t="s">
        <v>7</v>
      </c>
      <c r="B11" s="113" t="s">
        <v>18</v>
      </c>
      <c r="C11" s="113" t="s">
        <v>113</v>
      </c>
      <c r="D11" s="113" t="s">
        <v>26</v>
      </c>
      <c r="E11" s="114" t="s">
        <v>114</v>
      </c>
    </row>
    <row r="12" spans="1:5" ht="12.75">
      <c r="A12" s="68" t="s">
        <v>130</v>
      </c>
      <c r="B12" s="38">
        <v>222194</v>
      </c>
      <c r="C12" s="38">
        <v>-4523447</v>
      </c>
      <c r="D12" s="38">
        <v>-3871998</v>
      </c>
      <c r="E12" s="115">
        <v>-8173251</v>
      </c>
    </row>
    <row r="13" spans="1:5" ht="12.75">
      <c r="A13" s="89" t="s">
        <v>115</v>
      </c>
      <c r="B13" s="39">
        <v>0</v>
      </c>
      <c r="C13" s="39"/>
      <c r="D13" s="39">
        <v>-1858750</v>
      </c>
      <c r="E13" s="115">
        <v>-1858750</v>
      </c>
    </row>
    <row r="14" spans="1:5" ht="12.75">
      <c r="A14" s="68" t="s">
        <v>135</v>
      </c>
      <c r="B14" s="38">
        <f>SUM(B12:B13)</f>
        <v>222194</v>
      </c>
      <c r="C14" s="38">
        <f>SUM(C12:C13)</f>
        <v>-4523447</v>
      </c>
      <c r="D14" s="38">
        <f>SUM(D12:D13)</f>
        <v>-5730748</v>
      </c>
      <c r="E14" s="115">
        <f>SUM(E12:E13)</f>
        <v>-10032001</v>
      </c>
    </row>
    <row r="15" spans="1:5" ht="12.75">
      <c r="A15" s="68"/>
      <c r="B15" s="38"/>
      <c r="C15" s="38"/>
      <c r="D15" s="38"/>
      <c r="E15" s="115"/>
    </row>
    <row r="16" spans="1:5" ht="12.75">
      <c r="A16" s="68" t="s">
        <v>136</v>
      </c>
      <c r="B16" s="38">
        <v>9501015</v>
      </c>
      <c r="C16" s="38"/>
      <c r="D16" s="38">
        <v>-9306395</v>
      </c>
      <c r="E16" s="115">
        <f>SUM(B16:D16)</f>
        <v>194620</v>
      </c>
    </row>
    <row r="17" spans="1:5" ht="12.75">
      <c r="A17" s="70" t="s">
        <v>119</v>
      </c>
      <c r="B17" s="40"/>
      <c r="C17" s="40"/>
      <c r="D17" s="40">
        <v>0</v>
      </c>
      <c r="E17" s="116">
        <f>SUM(B17:D17)</f>
        <v>0</v>
      </c>
    </row>
    <row r="18" spans="1:5" ht="12.75">
      <c r="A18" s="89" t="s">
        <v>125</v>
      </c>
      <c r="B18" s="39">
        <v>0</v>
      </c>
      <c r="C18" s="39"/>
      <c r="D18" s="39">
        <f>'Ф 2'!C25</f>
        <v>18850.359000000055</v>
      </c>
      <c r="E18" s="116">
        <f>D18</f>
        <v>18850.359000000055</v>
      </c>
    </row>
    <row r="19" spans="1:7" ht="13.5" thickBot="1">
      <c r="A19" s="117" t="s">
        <v>137</v>
      </c>
      <c r="B19" s="118">
        <f>SUM(B16:B18)</f>
        <v>9501015</v>
      </c>
      <c r="C19" s="118">
        <f>SUM(C16:C18)</f>
        <v>0</v>
      </c>
      <c r="D19" s="118">
        <f>SUM(D16:D18)</f>
        <v>-9287544.641</v>
      </c>
      <c r="E19" s="119">
        <f>SUM(E16:E18)</f>
        <v>213470.35900000005</v>
      </c>
      <c r="G19" s="41"/>
    </row>
    <row r="20" spans="2:5" s="42" customFormat="1" ht="12.75">
      <c r="B20" s="43"/>
      <c r="C20" s="43"/>
      <c r="D20" s="43"/>
      <c r="E20" s="44"/>
    </row>
    <row r="21" spans="1:5" s="45" customFormat="1" ht="12.75">
      <c r="A21" s="42"/>
      <c r="D21" s="43"/>
      <c r="E21" s="46"/>
    </row>
    <row r="22" spans="1:5" s="5" customFormat="1" ht="12.75">
      <c r="A22" s="52" t="s">
        <v>139</v>
      </c>
      <c r="B22" s="53"/>
      <c r="C22" s="49"/>
      <c r="D22" s="49"/>
      <c r="E22" s="47"/>
    </row>
    <row r="23" spans="1:5" ht="12.75">
      <c r="A23" s="48" t="s">
        <v>116</v>
      </c>
      <c r="B23" s="49"/>
      <c r="C23" s="49"/>
      <c r="D23" s="49"/>
      <c r="E23" s="47"/>
    </row>
    <row r="24" spans="1:5" ht="12.75">
      <c r="A24" s="52" t="s">
        <v>140</v>
      </c>
      <c r="B24" s="53"/>
      <c r="C24" s="49"/>
      <c r="D24" s="49"/>
      <c r="E24" s="47"/>
    </row>
    <row r="25" spans="1:5" ht="12.75">
      <c r="A25" s="48" t="s">
        <v>117</v>
      </c>
      <c r="B25" s="49"/>
      <c r="C25" s="49"/>
      <c r="D25" s="49"/>
      <c r="E25" s="47"/>
    </row>
    <row r="26" spans="1:5" ht="12.75">
      <c r="A26" s="48" t="s">
        <v>118</v>
      </c>
      <c r="B26" s="49"/>
      <c r="C26" s="49"/>
      <c r="D26" s="49"/>
      <c r="E26" s="47"/>
    </row>
  </sheetData>
  <sheetProtection/>
  <mergeCells count="7">
    <mergeCell ref="A9:D9"/>
    <mergeCell ref="B5:D5"/>
    <mergeCell ref="D1:E1"/>
    <mergeCell ref="B2:D2"/>
    <mergeCell ref="B3:D3"/>
    <mergeCell ref="B4:D4"/>
    <mergeCell ref="A8:E8"/>
  </mergeCells>
  <printOptions/>
  <pageMargins left="0.4330708661417323" right="0.4330708661417323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Айкерим Кунанбаева</dc:creator>
  <cp:keywords/>
  <dc:description/>
  <cp:lastModifiedBy>Пользователь Windows</cp:lastModifiedBy>
  <cp:lastPrinted>2020-05-15T07:42:07Z</cp:lastPrinted>
  <dcterms:created xsi:type="dcterms:W3CDTF">2017-09-13T13:31:32Z</dcterms:created>
  <dcterms:modified xsi:type="dcterms:W3CDTF">2020-05-15T10:16:13Z</dcterms:modified>
  <cp:category/>
  <cp:version/>
  <cp:contentType/>
  <cp:contentStatus/>
</cp:coreProperties>
</file>