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90" yWindow="165" windowWidth="15195" windowHeight="738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34" i="7" l="1"/>
  <c r="J34" i="7" s="1"/>
  <c r="H19" i="7"/>
  <c r="H20" i="7"/>
  <c r="F50" i="5" l="1"/>
  <c r="F40" i="5"/>
  <c r="F16" i="5"/>
  <c r="F13" i="5"/>
  <c r="G40" i="5"/>
  <c r="G21" i="5"/>
  <c r="G16" i="5"/>
  <c r="G13" i="5"/>
  <c r="G35" i="6"/>
  <c r="G33" i="6"/>
  <c r="G12" i="6"/>
  <c r="G17" i="6" s="1"/>
  <c r="G23" i="6" s="1"/>
  <c r="G25" i="6" s="1"/>
  <c r="G28" i="7" l="1"/>
  <c r="I28" i="7"/>
  <c r="F28" i="7"/>
  <c r="F30" i="6" l="1"/>
  <c r="F35" i="6" s="1"/>
  <c r="F73" i="5" l="1"/>
  <c r="F12" i="6" l="1"/>
  <c r="F17" i="6" s="1"/>
  <c r="H28" i="1"/>
  <c r="G28" i="1"/>
  <c r="H45" i="1"/>
  <c r="G45" i="1"/>
  <c r="G57" i="1"/>
  <c r="H67" i="1"/>
  <c r="G67" i="1"/>
  <c r="G74" i="1"/>
  <c r="G76" i="1" s="1"/>
  <c r="G46" i="1" l="1"/>
  <c r="G79" i="1"/>
  <c r="G23" i="7" l="1"/>
  <c r="H56" i="1" l="1"/>
  <c r="H52" i="1"/>
  <c r="H57" i="1" l="1"/>
  <c r="G27" i="7"/>
  <c r="G26" i="7" s="1"/>
  <c r="I27" i="7"/>
  <c r="I26" i="7" s="1"/>
  <c r="G25" i="7"/>
  <c r="F23" i="7"/>
  <c r="F25" i="7" s="1"/>
  <c r="I23" i="7"/>
  <c r="I25" i="7" s="1"/>
  <c r="E23" i="7"/>
  <c r="E25" i="7" s="1"/>
  <c r="F23" i="6" l="1"/>
  <c r="F25" i="6" s="1"/>
  <c r="F27" i="6" s="1"/>
  <c r="F33" i="6" s="1"/>
  <c r="F36" i="6" l="1"/>
  <c r="H74" i="1"/>
  <c r="H76" i="1" s="1"/>
  <c r="H79" i="1" s="1"/>
  <c r="G62" i="5" l="1"/>
  <c r="G9" i="5"/>
  <c r="G17" i="5"/>
  <c r="G56" i="5" l="1"/>
  <c r="F56" i="5"/>
  <c r="F62" i="5"/>
  <c r="G41" i="5"/>
  <c r="G28" i="5"/>
  <c r="G69" i="5" l="1"/>
  <c r="G54" i="5"/>
  <c r="G26" i="5"/>
  <c r="F69" i="5"/>
  <c r="D23" i="7"/>
  <c r="H23" i="7" l="1"/>
  <c r="H25" i="7" s="1"/>
  <c r="D25" i="7"/>
  <c r="G72" i="5"/>
  <c r="G74" i="5" s="1"/>
  <c r="E29" i="7"/>
  <c r="D29" i="7"/>
  <c r="E14" i="7"/>
  <c r="F14" i="7"/>
  <c r="G14" i="7"/>
  <c r="I14" i="7"/>
  <c r="D14" i="7"/>
  <c r="H33" i="7" l="1"/>
  <c r="H32" i="7"/>
  <c r="H31" i="7"/>
  <c r="H30" i="7"/>
  <c r="H17" i="7" l="1"/>
  <c r="F10" i="7"/>
  <c r="F11" i="7"/>
  <c r="I12" i="7"/>
  <c r="I11" i="7" s="1"/>
  <c r="G12" i="7"/>
  <c r="G11" i="7" s="1"/>
  <c r="F22" i="7" l="1"/>
  <c r="F41" i="5"/>
  <c r="F26" i="7" l="1"/>
  <c r="F36" i="7" s="1"/>
  <c r="H21" i="7"/>
  <c r="J21" i="7" s="1"/>
  <c r="I36" i="7" l="1"/>
  <c r="H27" i="7"/>
  <c r="H35" i="7"/>
  <c r="H28" i="7" s="1"/>
  <c r="J27" i="7" l="1"/>
  <c r="H26" i="7"/>
  <c r="J35" i="7"/>
  <c r="J17" i="7"/>
  <c r="H12" i="7"/>
  <c r="I10" i="7"/>
  <c r="I22" i="7" s="1"/>
  <c r="J23" i="7" s="1"/>
  <c r="J25" i="7" s="1"/>
  <c r="G10" i="7"/>
  <c r="G22" i="7" s="1"/>
  <c r="E10" i="7"/>
  <c r="E22" i="7" s="1"/>
  <c r="D10" i="7"/>
  <c r="D22" i="7" s="1"/>
  <c r="H10" i="7" l="1"/>
  <c r="J12" i="7"/>
  <c r="J10" i="7" l="1"/>
  <c r="D36" i="7"/>
  <c r="H9" i="7"/>
  <c r="H13" i="7"/>
  <c r="H15" i="7"/>
  <c r="H16" i="7"/>
  <c r="H18" i="7"/>
  <c r="J18" i="7" s="1"/>
  <c r="J14" i="7" s="1"/>
  <c r="H24" i="7"/>
  <c r="J30" i="7"/>
  <c r="J31" i="7"/>
  <c r="J32" i="7"/>
  <c r="J33" i="7"/>
  <c r="J28" i="7" l="1"/>
  <c r="J26" i="7" s="1"/>
  <c r="J36" i="7" s="1"/>
  <c r="G36" i="7"/>
  <c r="E36" i="7"/>
  <c r="H14" i="7"/>
  <c r="J13" i="7"/>
  <c r="H11" i="7"/>
  <c r="F28" i="5"/>
  <c r="F9" i="5"/>
  <c r="H36" i="7" l="1"/>
  <c r="J11" i="7"/>
  <c r="J22" i="7" s="1"/>
  <c r="H22" i="7"/>
  <c r="F54" i="5"/>
  <c r="F17" i="5" l="1"/>
  <c r="F26" i="5" s="1"/>
  <c r="F72" i="5" l="1"/>
  <c r="F74" i="5" s="1"/>
</calcChain>
</file>

<file path=xl/sharedStrings.xml><?xml version="1.0" encoding="utf-8"?>
<sst xmlns="http://schemas.openxmlformats.org/spreadsheetml/2006/main" count="369" uniqueCount="286">
  <si>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</si>
  <si>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</si>
  <si>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</si>
  <si>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</si>
  <si>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</si>
  <si>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</si>
  <si>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</si>
  <si>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</si>
  <si>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</si>
  <si>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</si>
  <si>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</si>
  <si>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</si>
  <si>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</si>
  <si>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</si>
  <si>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</si>
  <si>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</si>
  <si>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</si>
  <si>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</si>
  <si>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</si>
  <si>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</si>
  <si>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</si>
  <si>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</si>
  <si>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</si>
  <si>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</si>
  <si>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</si>
  <si>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</si>
  <si>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</si>
  <si>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</si>
  <si>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</si>
  <si>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</si>
  <si>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</si>
  <si>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</si>
  <si>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</si>
  <si>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</si>
  <si>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</si>
  <si>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</si>
  <si>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</si>
  <si>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</si>
  <si>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</si>
  <si>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</si>
  <si>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</si>
  <si>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</si>
  <si>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</si>
  <si>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</si>
  <si>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</si>
  <si>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</si>
  <si>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</si>
  <si>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</si>
  <si>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</si>
  <si>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</si>
  <si>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</si>
  <si>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</si>
  <si>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</si>
  <si>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</si>
  <si>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</si>
  <si>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</si>
  <si>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</si>
  <si>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</si>
  <si>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</si>
  <si>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</si>
  <si>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</si>
  <si>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</si>
  <si>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</si>
  <si>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</si>
  <si>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</si>
  <si>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</si>
  <si>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</si>
  <si>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</si>
  <si>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</si>
  <si>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</si>
  <si>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</si>
  <si>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</si>
  <si>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</si>
  <si>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</si>
  <si>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</si>
  <si>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</si>
  <si>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</si>
  <si>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</si>
  <si>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</si>
  <si>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</si>
  <si>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</si>
  <si>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</si>
  <si>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</si>
  <si>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</si>
  <si>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</si>
  <si>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</si>
  <si>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</si>
  <si>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</si>
  <si>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</si>
  <si>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</si>
  <si>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</si>
  <si>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</si>
  <si>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</si>
  <si>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</si>
  <si>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</si>
  <si>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</si>
  <si>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</si>
  <si>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</si>
  <si>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</si>
  <si>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</si>
  <si>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</si>
  <si>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</si>
  <si>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</si>
  <si>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</si>
  <si>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</si>
  <si>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</si>
  <si>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</si>
  <si>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</si>
  <si>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</si>
  <si>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</si>
  <si>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</si>
  <si>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</si>
  <si>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</si>
  <si>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</si>
  <si>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</si>
  <si>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</si>
  <si>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</si>
  <si>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</si>
  <si>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</si>
  <si>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</si>
  <si>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</si>
  <si>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</si>
  <si>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</si>
  <si>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</si>
  <si>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</si>
  <si>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</si>
  <si>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</si>
  <si>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</si>
  <si>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</si>
  <si>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</si>
  <si>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</si>
  <si>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</si>
  <si>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</si>
  <si>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</si>
  <si>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</si>
  <si>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</si>
  <si>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</si>
  <si>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</si>
  <si>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</si>
  <si>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</si>
  <si>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</si>
  <si>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</si>
  <si>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</si>
  <si>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</si>
  <si>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</si>
  <si>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</si>
  <si>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</si>
  <si>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</si>
  <si>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</si>
  <si>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</si>
  <si>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</si>
  <si>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</si>
  <si>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</si>
  <si>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</si>
  <si>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</si>
  <si>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</si>
  <si>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</si>
  <si>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</si>
  <si>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</si>
  <si>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</si>
  <si>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</si>
  <si>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</si>
  <si>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</si>
  <si>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</si>
  <si>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</si>
  <si>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</si>
  <si>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</si>
  <si>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</si>
  <si>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</si>
  <si>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</si>
  <si>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</si>
  <si>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</si>
  <si>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</si>
  <si>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</si>
  <si>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</si>
  <si>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</si>
  <si>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</si>
  <si>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</si>
  <si>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</si>
  <si>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</si>
  <si>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</si>
  <si>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</si>
  <si>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</si>
  <si>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</si>
  <si>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</si>
  <si>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</si>
  <si>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</si>
  <si>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</si>
  <si>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</si>
  <si>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</si>
  <si>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</si>
  <si>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</si>
  <si>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</si>
  <si>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</si>
  <si>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</si>
  <si>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</si>
  <si>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</si>
  <si>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</si>
  <si>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</si>
  <si>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</si>
  <si>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</si>
  <si>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</si>
  <si>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</si>
  <si>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</si>
  <si>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</si>
  <si>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</si>
  <si>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</si>
  <si>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</si>
  <si>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</si>
  <si>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</si>
  <si>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</si>
  <si>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</si>
  <si>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</si>
  <si>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</si>
  <si>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</si>
  <si>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</si>
  <si>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</si>
  <si>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</si>
  <si>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</si>
  <si>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</si>
  <si>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</si>
  <si>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</si>
  <si>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</si>
  <si>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</si>
  <si>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</si>
  <si>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</si>
  <si>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</si>
  <si>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</si>
  <si>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</si>
  <si>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</si>
  <si>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</si>
  <si>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</si>
  <si>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</si>
  <si>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</si>
  <si>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</si>
  <si>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</si>
  <si>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</si>
  <si>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</si>
  <si>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</si>
  <si>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</si>
  <si>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</si>
  <si>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Шарабок Н.И.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</si>
  <si>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</si>
  <si>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</si>
  <si>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</si>
  <si>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</si>
  <si>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</si>
  <si>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</si>
  <si>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</si>
  <si>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</si>
  <si>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</si>
  <si>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</si>
  <si>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</si>
  <si>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</si>
  <si>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</si>
  <si>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</si>
  <si>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</si>
  <si>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</si>
  <si>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</si>
  <si>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</si>
  <si>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</si>
  <si>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</si>
  <si>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</si>
  <si>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 xml:space="preserve">          Муканова 241</t>
  </si>
  <si>
    <t>Курсовая разница по инвестициям в зарубежные организации</t>
  </si>
  <si>
    <t>на  31.12.2015</t>
  </si>
  <si>
    <t>Шарабок Н.И</t>
  </si>
  <si>
    <t>Сагитова Р.Ш.</t>
  </si>
  <si>
    <t xml:space="preserve">     Сагитова Р.Ш</t>
  </si>
  <si>
    <t xml:space="preserve">     Шарабок Н.И.</t>
  </si>
  <si>
    <t>АО "SAT&amp;Company"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</si>
  <si>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 "SAT&amp;Company"</t>
    </r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</si>
  <si>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"SAT&amp;Company"</t>
    </r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</si>
  <si>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</si>
  <si>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Крупного  бизнеса</t>
  </si>
  <si>
    <t>по состоянию на 30  сентября 2016 года</t>
  </si>
  <si>
    <t>на 30.09.2016</t>
  </si>
  <si>
    <t>3 кв 2016</t>
  </si>
  <si>
    <t>3 кв 2015</t>
  </si>
  <si>
    <t>за  период с 01 января по 30 сентября  2016 года</t>
  </si>
  <si>
    <t xml:space="preserve"> Консолидированный  Отчет об изменениии в капитале за  период с 01 января  по   30 сентября 2016 года</t>
  </si>
  <si>
    <t>Сальдо на 30 сентября  2015 года</t>
  </si>
  <si>
    <t>Сальдо на 30  сентября  2016 года (строка 500 + строка 600 + строка 700)</t>
  </si>
  <si>
    <t>Операции с собственниками , (сумма с 310 по 318):</t>
  </si>
  <si>
    <t xml:space="preserve">              1998 человек</t>
  </si>
  <si>
    <t>за  период с 01 января по  30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</si>
</sst>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2" borderId="14" xfId="2" applyFont="1" applyFill="1" applyBorder="1" applyAlignment="1">
      <alignment horizontal="center" vertical="center" wrapText="1"/>
    </xf>
    <xf numFmtId="0" fontId="11" fillId="2" borderId="22" xfId="3" applyFont="1" applyFill="1" applyBorder="1" applyAlignment="1">
      <alignment vertical="center"/>
    </xf>
    <xf numFmtId="0" fontId="11" fillId="2" borderId="23" xfId="3" applyFont="1" applyFill="1" applyBorder="1" applyAlignment="1">
      <alignment vertical="center"/>
    </xf>
    <xf numFmtId="0" fontId="11" fillId="2" borderId="14" xfId="3" applyFont="1" applyFill="1" applyBorder="1" applyAlignment="1">
      <alignment vertical="center" wrapText="1"/>
    </xf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11" fillId="0" borderId="39" xfId="3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/>
    <xf numFmtId="164" fontId="2" fillId="0" borderId="11" xfId="1" applyNumberFormat="1" applyFont="1" applyBorder="1" applyAlignment="1">
      <alignment horizontal="right"/>
    </xf>
    <xf numFmtId="164" fontId="2" fillId="0" borderId="15" xfId="1" applyNumberFormat="1" applyFont="1" applyBorder="1" applyAlignment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1" fillId="0" borderId="39" xfId="3" applyNumberFormat="1" applyFont="1" applyFill="1" applyBorder="1" applyAlignment="1">
      <alignment horizontal="center" vertical="center"/>
    </xf>
    <xf numFmtId="164" fontId="12" fillId="0" borderId="39" xfId="3" applyNumberFormat="1" applyFont="1" applyFill="1" applyBorder="1" applyAlignment="1">
      <alignment horizontal="center"/>
    </xf>
    <xf numFmtId="164" fontId="11" fillId="0" borderId="39" xfId="3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3" fillId="3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49" fontId="3" fillId="0" borderId="43" xfId="1" applyNumberFormat="1" applyFont="1" applyBorder="1" applyAlignment="1">
      <alignment horizontal="center" vertical="center"/>
    </xf>
    <xf numFmtId="4" fontId="2" fillId="0" borderId="0" xfId="0" applyNumberFormat="1" applyFont="1"/>
    <xf numFmtId="164" fontId="11" fillId="0" borderId="43" xfId="2" applyNumberFormat="1" applyFont="1" applyFill="1" applyBorder="1" applyAlignment="1">
      <alignment horizontal="right" vertical="center"/>
    </xf>
    <xf numFmtId="164" fontId="12" fillId="0" borderId="2" xfId="2" applyNumberFormat="1" applyFont="1" applyFill="1" applyBorder="1" applyAlignment="1"/>
    <xf numFmtId="164" fontId="12" fillId="0" borderId="2" xfId="2" applyNumberFormat="1" applyFont="1" applyFill="1" applyBorder="1" applyAlignment="1">
      <alignment horizontal="right"/>
    </xf>
    <xf numFmtId="164" fontId="11" fillId="0" borderId="2" xfId="2" applyNumberFormat="1" applyFont="1" applyFill="1" applyBorder="1" applyAlignment="1">
      <alignment horizontal="right" vertical="center"/>
    </xf>
    <xf numFmtId="164" fontId="11" fillId="0" borderId="2" xfId="2" applyNumberFormat="1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164" fontId="11" fillId="0" borderId="4" xfId="2" applyNumberFormat="1" applyFont="1" applyFill="1" applyBorder="1" applyAlignment="1">
      <alignment horizontal="right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11" fillId="0" borderId="2" xfId="2" applyNumberFormat="1" applyFont="1" applyFill="1" applyBorder="1" applyAlignment="1"/>
    <xf numFmtId="164" fontId="11" fillId="0" borderId="4" xfId="2" applyNumberFormat="1" applyFont="1" applyFill="1" applyBorder="1" applyAlignment="1"/>
    <xf numFmtId="0" fontId="11" fillId="0" borderId="7" xfId="2" applyFont="1" applyFill="1" applyBorder="1" applyAlignment="1">
      <alignment horizontal="center" vertical="center"/>
    </xf>
    <xf numFmtId="164" fontId="11" fillId="0" borderId="7" xfId="2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/>
    <xf numFmtId="14" fontId="11" fillId="2" borderId="45" xfId="0" applyNumberFormat="1" applyFont="1" applyFill="1" applyBorder="1" applyAlignment="1">
      <alignment horizontal="center" vertical="center" wrapText="1"/>
    </xf>
    <xf numFmtId="164" fontId="12" fillId="0" borderId="39" xfId="3" applyNumberFormat="1" applyFont="1" applyBorder="1" applyAlignment="1">
      <alignment horizontal="center"/>
    </xf>
    <xf numFmtId="164" fontId="12" fillId="0" borderId="0" xfId="2" applyNumberFormat="1" applyFont="1" applyFill="1" applyBorder="1" applyAlignment="1">
      <alignment horizontal="right"/>
    </xf>
    <xf numFmtId="166" fontId="11" fillId="0" borderId="39" xfId="3" applyNumberFormat="1" applyFont="1" applyFill="1" applyBorder="1" applyAlignment="1">
      <alignment horizontal="center"/>
    </xf>
    <xf numFmtId="49" fontId="12" fillId="0" borderId="38" xfId="3" applyNumberFormat="1" applyFont="1" applyBorder="1" applyAlignment="1">
      <alignment horizontal="center" vertical="center"/>
    </xf>
    <xf numFmtId="49" fontId="12" fillId="0" borderId="39" xfId="3" applyNumberFormat="1" applyFont="1" applyBorder="1" applyAlignment="1">
      <alignment horizontal="center" vertical="center"/>
    </xf>
    <xf numFmtId="49" fontId="11" fillId="0" borderId="39" xfId="3" applyNumberFormat="1" applyFont="1" applyBorder="1" applyAlignment="1">
      <alignment horizontal="center" vertical="center"/>
    </xf>
    <xf numFmtId="49" fontId="12" fillId="0" borderId="46" xfId="3" applyNumberFormat="1" applyFont="1" applyBorder="1" applyAlignment="1">
      <alignment horizontal="center" vertical="center"/>
    </xf>
    <xf numFmtId="49" fontId="11" fillId="0" borderId="46" xfId="3" applyNumberFormat="1" applyFont="1" applyBorder="1" applyAlignment="1">
      <alignment horizontal="center" vertical="center"/>
    </xf>
    <xf numFmtId="49" fontId="12" fillId="0" borderId="39" xfId="3" applyNumberFormat="1" applyFont="1" applyBorder="1" applyAlignment="1">
      <alignment horizontal="center" wrapText="1"/>
    </xf>
    <xf numFmtId="49" fontId="12" fillId="0" borderId="46" xfId="3" applyNumberFormat="1" applyFont="1" applyBorder="1" applyAlignment="1">
      <alignment horizontal="center"/>
    </xf>
    <xf numFmtId="49" fontId="11" fillId="0" borderId="46" xfId="3" applyNumberFormat="1" applyFont="1" applyBorder="1" applyAlignment="1">
      <alignment horizontal="center"/>
    </xf>
    <xf numFmtId="49" fontId="12" fillId="0" borderId="40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12" fillId="0" borderId="4" xfId="2" applyNumberFormat="1" applyFont="1" applyBorder="1" applyAlignment="1">
      <alignment horizontal="right"/>
    </xf>
    <xf numFmtId="164" fontId="11" fillId="0" borderId="2" xfId="2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11" fillId="0" borderId="4" xfId="2" applyNumberFormat="1" applyFont="1" applyBorder="1" applyAlignment="1">
      <alignment horizontal="right"/>
    </xf>
    <xf numFmtId="167" fontId="2" fillId="0" borderId="0" xfId="4" applyNumberFormat="1" applyFont="1" applyAlignment="1"/>
    <xf numFmtId="164" fontId="11" fillId="0" borderId="2" xfId="2" applyNumberFormat="1" applyFont="1" applyFill="1" applyBorder="1" applyAlignment="1">
      <alignment vertical="center"/>
    </xf>
    <xf numFmtId="164" fontId="11" fillId="0" borderId="2" xfId="2" applyNumberFormat="1" applyFont="1" applyFill="1" applyBorder="1" applyAlignment="1">
      <alignment vertical="center"/>
    </xf>
    <xf numFmtId="164" fontId="11" fillId="0" borderId="17" xfId="3" applyNumberFormat="1" applyFont="1" applyBorder="1" applyAlignment="1">
      <alignment horizontal="center"/>
    </xf>
    <xf numFmtId="166" fontId="11" fillId="0" borderId="17" xfId="3" applyNumberFormat="1" applyFont="1" applyFill="1" applyBorder="1" applyAlignment="1">
      <alignment horizontal="center"/>
    </xf>
    <xf numFmtId="4" fontId="2" fillId="0" borderId="39" xfId="3" applyNumberFormat="1" applyFont="1" applyBorder="1" applyAlignment="1"/>
    <xf numFmtId="14" fontId="11" fillId="3" borderId="47" xfId="0" applyNumberFormat="1" applyFont="1" applyFill="1" applyBorder="1" applyAlignment="1">
      <alignment horizontal="center" vertical="center" wrapText="1"/>
    </xf>
    <xf numFmtId="164" fontId="12" fillId="0" borderId="17" xfId="3" applyNumberFormat="1" applyFont="1" applyFill="1" applyBorder="1" applyAlignment="1">
      <alignment horizontal="center"/>
    </xf>
    <xf numFmtId="164" fontId="11" fillId="0" borderId="17" xfId="3" applyNumberFormat="1" applyFont="1" applyFill="1" applyBorder="1" applyAlignment="1">
      <alignment horizontal="center"/>
    </xf>
    <xf numFmtId="164" fontId="11" fillId="0" borderId="16" xfId="3" applyNumberFormat="1" applyFont="1" applyFill="1" applyBorder="1" applyAlignment="1">
      <alignment horizontal="center" vertical="center"/>
    </xf>
    <xf numFmtId="164" fontId="12" fillId="0" borderId="17" xfId="3" applyNumberFormat="1" applyFont="1" applyBorder="1" applyAlignment="1">
      <alignment horizontal="center"/>
    </xf>
    <xf numFmtId="4" fontId="2" fillId="0" borderId="17" xfId="3" applyNumberFormat="1" applyFont="1" applyBorder="1" applyAlignment="1"/>
    <xf numFmtId="166" fontId="12" fillId="0" borderId="39" xfId="3" applyNumberFormat="1" applyFont="1" applyFill="1" applyBorder="1" applyAlignment="1">
      <alignment horizontal="center"/>
    </xf>
    <xf numFmtId="164" fontId="11" fillId="0" borderId="40" xfId="3" applyNumberFormat="1" applyFont="1" applyFill="1" applyBorder="1" applyAlignment="1">
      <alignment horizontal="center"/>
    </xf>
    <xf numFmtId="164" fontId="11" fillId="0" borderId="27" xfId="3" applyNumberFormat="1" applyFont="1" applyBorder="1" applyAlignment="1">
      <alignment horizontal="center"/>
    </xf>
    <xf numFmtId="164" fontId="11" fillId="0" borderId="46" xfId="3" applyNumberFormat="1" applyFont="1" applyFill="1" applyBorder="1" applyAlignment="1">
      <alignment horizontal="center"/>
    </xf>
    <xf numFmtId="167" fontId="2" fillId="0" borderId="0" xfId="0" applyNumberFormat="1" applyFont="1"/>
    <xf numFmtId="0" fontId="2" fillId="0" borderId="2" xfId="0" applyFont="1" applyBorder="1"/>
    <xf numFmtId="0" fontId="3" fillId="2" borderId="14" xfId="0" applyFont="1" applyFill="1" applyBorder="1" applyAlignment="1">
      <alignment horizontal="center" vertical="center"/>
    </xf>
    <xf numFmtId="167" fontId="2" fillId="0" borderId="48" xfId="4" applyNumberFormat="1" applyFont="1" applyBorder="1" applyAlignment="1"/>
    <xf numFmtId="164" fontId="14" fillId="0" borderId="2" xfId="0" applyNumberFormat="1" applyFont="1" applyBorder="1" applyAlignment="1">
      <alignment horizontal="right" vertical="center"/>
    </xf>
    <xf numFmtId="164" fontId="2" fillId="0" borderId="0" xfId="2" applyNumberFormat="1" applyFont="1" applyAlignment="1"/>
    <xf numFmtId="167" fontId="2" fillId="0" borderId="0" xfId="4" applyNumberFormat="1" applyFont="1" applyAlignment="1">
      <alignment vertical="center"/>
    </xf>
    <xf numFmtId="167" fontId="2" fillId="0" borderId="0" xfId="2" applyNumberFormat="1" applyFont="1" applyAlignment="1">
      <alignment vertical="center"/>
    </xf>
    <xf numFmtId="164" fontId="2" fillId="0" borderId="0" xfId="0" applyNumberFormat="1" applyFont="1"/>
    <xf numFmtId="3" fontId="3" fillId="2" borderId="29" xfId="0" applyNumberFormat="1" applyFont="1" applyFill="1" applyBorder="1" applyAlignment="1">
      <alignment horizontal="center" vertical="center" wrapText="1"/>
    </xf>
    <xf numFmtId="14" fontId="3" fillId="2" borderId="31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3" fontId="3" fillId="0" borderId="2" xfId="0" applyNumberFormat="1" applyFont="1" applyBorder="1"/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right" vertical="center"/>
    </xf>
    <xf numFmtId="14" fontId="3" fillId="2" borderId="5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right"/>
    </xf>
    <xf numFmtId="164" fontId="3" fillId="0" borderId="44" xfId="1" applyNumberFormat="1" applyFont="1" applyBorder="1" applyAlignment="1">
      <alignment horizontal="right"/>
    </xf>
    <xf numFmtId="0" fontId="2" fillId="0" borderId="19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2" borderId="20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3" fillId="0" borderId="19" xfId="0" applyFont="1" applyBorder="1"/>
    <xf numFmtId="0" fontId="3" fillId="0" borderId="2" xfId="0" applyFont="1" applyBorder="1"/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3" fillId="0" borderId="19" xfId="0" applyFont="1" applyBorder="1" applyAlignment="1"/>
    <xf numFmtId="0" fontId="3" fillId="0" borderId="2" xfId="0" applyFont="1" applyBorder="1" applyAlignment="1"/>
    <xf numFmtId="0" fontId="3" fillId="0" borderId="17" xfId="0" applyFont="1" applyBorder="1"/>
    <xf numFmtId="0" fontId="3" fillId="0" borderId="3" xfId="0" applyFont="1" applyBorder="1"/>
    <xf numFmtId="0" fontId="2" fillId="0" borderId="17" xfId="0" applyFont="1" applyBorder="1"/>
    <xf numFmtId="0" fontId="2" fillId="0" borderId="16" xfId="0" applyFont="1" applyBorder="1"/>
    <xf numFmtId="0" fontId="3" fillId="2" borderId="24" xfId="0" applyFont="1" applyFill="1" applyBorder="1"/>
    <xf numFmtId="0" fontId="3" fillId="2" borderId="14" xfId="0" applyFont="1" applyFill="1" applyBorder="1"/>
    <xf numFmtId="0" fontId="3" fillId="2" borderId="3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18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/>
    <xf numFmtId="0" fontId="3" fillId="0" borderId="9" xfId="0" applyFont="1" applyBorder="1"/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6" xfId="0" applyFont="1" applyBorder="1"/>
    <xf numFmtId="0" fontId="13" fillId="0" borderId="1" xfId="3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17" xfId="3" applyFont="1" applyBorder="1" applyAlignment="1">
      <alignment horizontal="left" wrapText="1"/>
    </xf>
    <xf numFmtId="0" fontId="11" fillId="0" borderId="16" xfId="3" applyFont="1" applyBorder="1" applyAlignment="1">
      <alignment horizontal="left" wrapText="1"/>
    </xf>
    <xf numFmtId="0" fontId="12" fillId="0" borderId="17" xfId="3" applyFont="1" applyBorder="1" applyAlignment="1">
      <alignment horizontal="left" wrapText="1"/>
    </xf>
    <xf numFmtId="0" fontId="12" fillId="0" borderId="16" xfId="3" applyFont="1" applyBorder="1" applyAlignment="1">
      <alignment horizontal="left" wrapText="1"/>
    </xf>
    <xf numFmtId="0" fontId="12" fillId="0" borderId="17" xfId="3" applyFont="1" applyBorder="1" applyAlignment="1">
      <alignment horizontal="left"/>
    </xf>
    <xf numFmtId="0" fontId="12" fillId="0" borderId="16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1" fillId="0" borderId="17" xfId="3" applyFont="1" applyBorder="1" applyAlignment="1">
      <alignment wrapText="1"/>
    </xf>
    <xf numFmtId="0" fontId="11" fillId="0" borderId="16" xfId="3" applyFont="1" applyBorder="1" applyAlignment="1">
      <alignment wrapText="1"/>
    </xf>
    <xf numFmtId="0" fontId="12" fillId="0" borderId="27" xfId="3" applyFont="1" applyBorder="1" applyAlignment="1">
      <alignment horizontal="left" wrapText="1"/>
    </xf>
    <xf numFmtId="0" fontId="12" fillId="0" borderId="28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5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1" fillId="0" borderId="16" xfId="3" applyFont="1" applyBorder="1" applyAlignment="1">
      <alignment horizontal="left"/>
    </xf>
    <xf numFmtId="0" fontId="12" fillId="0" borderId="19" xfId="2" applyFont="1" applyFill="1" applyBorder="1" applyAlignment="1">
      <alignment wrapText="1"/>
    </xf>
    <xf numFmtId="0" fontId="12" fillId="0" borderId="2" xfId="2" applyFont="1" applyFill="1" applyBorder="1" applyAlignment="1">
      <alignment wrapText="1"/>
    </xf>
    <xf numFmtId="0" fontId="12" fillId="0" borderId="19" xfId="2" applyFont="1" applyFill="1" applyBorder="1" applyAlignment="1"/>
    <xf numFmtId="0" fontId="12" fillId="0" borderId="2" xfId="2" applyFont="1" applyFill="1" applyBorder="1" applyAlignment="1"/>
    <xf numFmtId="0" fontId="12" fillId="0" borderId="19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11" fillId="0" borderId="19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19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20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vertical="center"/>
    </xf>
    <xf numFmtId="164" fontId="11" fillId="0" borderId="13" xfId="2" applyNumberFormat="1" applyFont="1" applyFill="1" applyBorder="1" applyAlignment="1">
      <alignment vertical="center"/>
    </xf>
    <xf numFmtId="0" fontId="11" fillId="0" borderId="1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42" xfId="2" applyFont="1" applyFill="1" applyBorder="1" applyAlignment="1">
      <alignment vertical="center"/>
    </xf>
    <xf numFmtId="0" fontId="11" fillId="0" borderId="43" xfId="2" applyFont="1" applyFill="1" applyBorder="1" applyAlignment="1">
      <alignment vertical="center"/>
    </xf>
    <xf numFmtId="164" fontId="11" fillId="0" borderId="2" xfId="2" applyNumberFormat="1" applyFont="1" applyFill="1" applyBorder="1" applyAlignment="1">
      <alignment vertical="center"/>
    </xf>
    <xf numFmtId="0" fontId="2" fillId="0" borderId="17" xfId="1" applyFont="1" applyBorder="1" applyAlignment="1">
      <alignment wrapText="1"/>
    </xf>
    <xf numFmtId="0" fontId="2" fillId="0" borderId="51" xfId="1" applyFont="1" applyBorder="1" applyAlignment="1">
      <alignment wrapText="1"/>
    </xf>
    <xf numFmtId="0" fontId="2" fillId="0" borderId="1" xfId="1" applyFont="1" applyBorder="1" applyAlignment="1"/>
    <xf numFmtId="0" fontId="2" fillId="0" borderId="19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2" fillId="0" borderId="16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9" xfId="1" applyNumberFormat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 vertical="center" wrapText="1"/>
    </xf>
    <xf numFmtId="3" fontId="3" fillId="0" borderId="32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3" fontId="3" fillId="0" borderId="35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3" fontId="3" fillId="0" borderId="3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3" fillId="0" borderId="26" xfId="1" applyFont="1" applyBorder="1" applyAlignment="1">
      <alignment wrapText="1"/>
    </xf>
    <xf numFmtId="0" fontId="3" fillId="0" borderId="9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50;&#1086;&#1085;&#1092;&#1080;&#1076;&#1077;&#1085;&#1094;&#1080;&#1072;&#1083;&#1100;&#1085;&#1086;&#1089;&#1090;&#1100;\&#1053;&#1072;&#1076;&#1077;&#1078;&#1076;&#1072;%20&#1048;\SAT%20Company\&#1054;&#1090;&#1095;&#1077;&#1090;&#1099;%20&#1074;%20&#1040;&#1060;&#1053;\&#1054;&#1090;&#1095;&#1077;&#1090;%20&#1087;&#1086;%20&#1086;&#1073;&#1083;\&#1060;&#1054;%20SAT%20%20&#1082;&#1086;&#1085;&#1089;%20&#1085;&#1072;%2002.07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.баланс"/>
      <sheetName val="Отчет оПрибылиУбытках"/>
      <sheetName val="ОтчетДвиженияДенежСредств (пря)"/>
      <sheetName val="Отчет об изменКапитале"/>
    </sheetNames>
    <sheetDataSet>
      <sheetData sheetId="0">
        <row r="18">
          <cell r="H18">
            <v>207915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J91"/>
  <sheetViews>
    <sheetView tabSelected="1" zoomScale="80" zoomScaleNormal="80" workbookViewId="0">
      <selection activeCell="L81" sqref="L81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30.42578125" style="1" customWidth="1"/>
    <col min="6" max="6" width="9.7109375" style="1" customWidth="1"/>
    <col min="7" max="7" width="19.42578125" style="12" customWidth="1"/>
    <col min="8" max="8" width="21.7109375" style="12" customWidth="1"/>
    <col min="9" max="9" width="17.5703125" style="1" customWidth="1"/>
    <col min="10" max="11" width="8.85546875" style="1" customWidth="1"/>
    <col min="12" max="12" width="18.5703125" style="1" customWidth="1"/>
    <col min="13" max="244" width="8.85546875" style="1" customWidth="1"/>
    <col min="245" max="16384" width="8.85546875" style="19"/>
  </cols>
  <sheetData>
    <row r="1" spans="1:244" x14ac:dyDescent="0.2">
      <c r="B1" s="66"/>
      <c r="F1" s="231"/>
      <c r="G1" s="231"/>
      <c r="H1" s="231"/>
    </row>
    <row r="2" spans="1:244" s="2" customFormat="1" ht="12.75" customHeight="1" x14ac:dyDescent="0.2">
      <c r="C2" s="20"/>
      <c r="D2" s="20"/>
      <c r="E2" s="20"/>
      <c r="F2" s="20"/>
      <c r="G2" s="10"/>
      <c r="H2" s="21"/>
    </row>
    <row r="3" spans="1:244" ht="12.75" customHeight="1" x14ac:dyDescent="0.2">
      <c r="A3" s="232" t="s">
        <v>133</v>
      </c>
      <c r="B3" s="232"/>
      <c r="C3" s="232"/>
      <c r="D3" s="232"/>
      <c r="E3" s="248" t="s">
        <v>270</v>
      </c>
      <c r="F3" s="248"/>
      <c r="G3" s="248"/>
      <c r="H3" s="61"/>
    </row>
    <row r="4" spans="1:244" ht="12.75" customHeight="1" x14ac:dyDescent="0.2">
      <c r="A4" s="232" t="s">
        <v>134</v>
      </c>
      <c r="B4" s="232"/>
      <c r="C4" s="232"/>
      <c r="D4" s="232"/>
      <c r="E4" s="241"/>
      <c r="F4" s="241"/>
      <c r="G4" s="241"/>
      <c r="H4" s="61"/>
    </row>
    <row r="5" spans="1:244" ht="12.75" customHeight="1" x14ac:dyDescent="0.2">
      <c r="A5" s="232" t="s">
        <v>1</v>
      </c>
      <c r="B5" s="232"/>
      <c r="C5" s="232"/>
      <c r="D5" s="232"/>
      <c r="E5" s="246" t="s">
        <v>261</v>
      </c>
      <c r="F5" s="246"/>
      <c r="G5" s="246"/>
      <c r="H5" s="64"/>
    </row>
    <row r="6" spans="1:244" ht="12.75" customHeight="1" x14ac:dyDescent="0.2">
      <c r="A6" s="208" t="s">
        <v>2</v>
      </c>
      <c r="B6" s="208"/>
      <c r="C6" s="208"/>
      <c r="D6" s="208"/>
      <c r="E6" s="249" t="s">
        <v>262</v>
      </c>
      <c r="F6" s="249"/>
      <c r="G6" s="249"/>
      <c r="H6" s="29"/>
    </row>
    <row r="7" spans="1:244" ht="13.5" customHeight="1" x14ac:dyDescent="0.2">
      <c r="A7" s="240" t="s">
        <v>273</v>
      </c>
      <c r="B7" s="240"/>
      <c r="C7" s="240"/>
      <c r="D7" s="240"/>
      <c r="E7" s="240"/>
      <c r="F7" s="241"/>
      <c r="G7" s="241"/>
      <c r="H7" s="61"/>
    </row>
    <row r="8" spans="1:244" ht="12.75" customHeight="1" x14ac:dyDescent="0.2">
      <c r="A8" s="64" t="s">
        <v>94</v>
      </c>
      <c r="B8" s="64"/>
      <c r="C8" s="64"/>
      <c r="D8" s="64"/>
      <c r="E8" s="250" t="s">
        <v>284</v>
      </c>
      <c r="F8" s="250"/>
      <c r="G8" s="250"/>
      <c r="H8" s="64"/>
    </row>
    <row r="9" spans="1:244" ht="12.75" customHeight="1" x14ac:dyDescent="0.2">
      <c r="A9" s="208" t="s">
        <v>135</v>
      </c>
      <c r="B9" s="208"/>
      <c r="C9" s="208"/>
      <c r="D9" s="208"/>
      <c r="E9" s="246" t="s">
        <v>274</v>
      </c>
      <c r="F9" s="246"/>
      <c r="G9" s="246"/>
      <c r="H9" s="29"/>
    </row>
    <row r="10" spans="1:244" ht="12.75" customHeight="1" x14ac:dyDescent="0.2">
      <c r="A10" s="67"/>
      <c r="B10" s="67"/>
      <c r="C10" s="67"/>
      <c r="D10" s="67"/>
      <c r="E10" s="156"/>
      <c r="F10" s="157"/>
      <c r="G10" s="156"/>
      <c r="H10" s="29"/>
    </row>
    <row r="11" spans="1:244" ht="12.75" customHeight="1" x14ac:dyDescent="0.2">
      <c r="A11" s="208" t="s">
        <v>136</v>
      </c>
      <c r="B11" s="208"/>
      <c r="C11" s="208"/>
      <c r="D11" s="208"/>
      <c r="E11" s="246" t="s">
        <v>263</v>
      </c>
      <c r="F11" s="246"/>
      <c r="G11" s="246"/>
      <c r="H11" s="29"/>
    </row>
    <row r="12" spans="1:244" ht="12.75" customHeight="1" x14ac:dyDescent="0.2">
      <c r="A12" s="67"/>
      <c r="B12" s="67"/>
      <c r="C12" s="67"/>
      <c r="D12" s="67"/>
      <c r="E12" s="29"/>
      <c r="F12" s="29"/>
      <c r="G12" s="29"/>
      <c r="H12" s="29"/>
    </row>
    <row r="13" spans="1:244" ht="12.75" customHeight="1" x14ac:dyDescent="0.25">
      <c r="A13" s="44"/>
      <c r="B13" s="234" t="s">
        <v>255</v>
      </c>
      <c r="C13" s="234"/>
      <c r="D13" s="234"/>
      <c r="E13" s="234"/>
      <c r="F13" s="234"/>
      <c r="G13" s="234"/>
      <c r="H13" s="45"/>
    </row>
    <row r="14" spans="1:244" ht="12.75" customHeight="1" x14ac:dyDescent="0.25">
      <c r="A14" s="44"/>
      <c r="B14" s="65"/>
      <c r="C14" s="234" t="s">
        <v>275</v>
      </c>
      <c r="D14" s="234"/>
      <c r="E14" s="234"/>
      <c r="F14" s="234"/>
      <c r="G14" s="62"/>
      <c r="H14" s="63"/>
    </row>
    <row r="15" spans="1:244" ht="18.75" customHeight="1" thickBot="1" x14ac:dyDescent="0.25">
      <c r="A15" s="46"/>
      <c r="B15" s="46"/>
      <c r="C15" s="233"/>
      <c r="D15" s="233"/>
      <c r="E15" s="233"/>
      <c r="F15" s="233"/>
      <c r="G15" s="233"/>
      <c r="H15" s="47" t="s">
        <v>91</v>
      </c>
    </row>
    <row r="16" spans="1:244" s="28" customFormat="1" ht="41.25" customHeight="1" thickBot="1" x14ac:dyDescent="0.25">
      <c r="A16" s="235" t="s">
        <v>3</v>
      </c>
      <c r="B16" s="236"/>
      <c r="C16" s="236"/>
      <c r="D16" s="236"/>
      <c r="E16" s="236"/>
      <c r="F16" s="188" t="s">
        <v>4</v>
      </c>
      <c r="G16" s="189" t="s">
        <v>276</v>
      </c>
      <c r="H16" s="189" t="s">
        <v>265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pans="1:9" ht="12.75" customHeight="1" x14ac:dyDescent="0.2">
      <c r="A17" s="229" t="s">
        <v>95</v>
      </c>
      <c r="B17" s="230"/>
      <c r="C17" s="230"/>
      <c r="D17" s="230"/>
      <c r="E17" s="230"/>
      <c r="F17" s="180"/>
      <c r="G17" s="191"/>
      <c r="H17" s="191"/>
    </row>
    <row r="18" spans="1:9" ht="12.75" customHeight="1" x14ac:dyDescent="0.2">
      <c r="A18" s="237" t="s">
        <v>96</v>
      </c>
      <c r="B18" s="238"/>
      <c r="C18" s="238"/>
      <c r="D18" s="238"/>
      <c r="E18" s="238"/>
      <c r="F18" s="23" t="s">
        <v>5</v>
      </c>
      <c r="G18" s="105">
        <v>578733</v>
      </c>
      <c r="H18" s="105">
        <v>207915</v>
      </c>
    </row>
    <row r="19" spans="1:9" ht="12.75" customHeight="1" x14ac:dyDescent="0.2">
      <c r="A19" s="223" t="s">
        <v>97</v>
      </c>
      <c r="B19" s="239"/>
      <c r="C19" s="239"/>
      <c r="D19" s="239"/>
      <c r="E19" s="239"/>
      <c r="F19" s="23" t="s">
        <v>6</v>
      </c>
      <c r="G19" s="105">
        <v>0</v>
      </c>
      <c r="H19" s="105"/>
    </row>
    <row r="20" spans="1:9" ht="12.75" customHeight="1" x14ac:dyDescent="0.2">
      <c r="A20" s="223" t="s">
        <v>98</v>
      </c>
      <c r="B20" s="239"/>
      <c r="C20" s="239"/>
      <c r="D20" s="239"/>
      <c r="E20" s="239"/>
      <c r="F20" s="23" t="s">
        <v>7</v>
      </c>
      <c r="G20" s="105">
        <v>0</v>
      </c>
      <c r="H20" s="105"/>
    </row>
    <row r="21" spans="1:9" ht="24" customHeight="1" x14ac:dyDescent="0.2">
      <c r="A21" s="244" t="s">
        <v>99</v>
      </c>
      <c r="B21" s="245"/>
      <c r="C21" s="245"/>
      <c r="D21" s="245"/>
      <c r="E21" s="245"/>
      <c r="F21" s="23" t="s">
        <v>9</v>
      </c>
      <c r="G21" s="105">
        <v>0</v>
      </c>
      <c r="H21" s="105"/>
    </row>
    <row r="22" spans="1:9" x14ac:dyDescent="0.2">
      <c r="A22" s="223" t="s">
        <v>100</v>
      </c>
      <c r="B22" s="239"/>
      <c r="C22" s="239"/>
      <c r="D22" s="239"/>
      <c r="E22" s="239"/>
      <c r="F22" s="23" t="s">
        <v>10</v>
      </c>
      <c r="G22" s="105">
        <v>0</v>
      </c>
      <c r="H22" s="105"/>
    </row>
    <row r="23" spans="1:9" ht="12.75" customHeight="1" x14ac:dyDescent="0.2">
      <c r="A23" s="223" t="s">
        <v>101</v>
      </c>
      <c r="B23" s="239"/>
      <c r="C23" s="239"/>
      <c r="D23" s="239"/>
      <c r="E23" s="239"/>
      <c r="F23" s="23" t="s">
        <v>11</v>
      </c>
      <c r="G23" s="117">
        <v>41954410</v>
      </c>
      <c r="H23" s="105">
        <v>44584347</v>
      </c>
    </row>
    <row r="24" spans="1:9" ht="12.75" customHeight="1" x14ac:dyDescent="0.2">
      <c r="A24" s="223" t="s">
        <v>102</v>
      </c>
      <c r="B24" s="239"/>
      <c r="C24" s="239"/>
      <c r="D24" s="239"/>
      <c r="E24" s="239"/>
      <c r="F24" s="23" t="s">
        <v>13</v>
      </c>
      <c r="G24" s="105">
        <v>6062482</v>
      </c>
      <c r="H24" s="105">
        <v>2493688</v>
      </c>
    </row>
    <row r="25" spans="1:9" ht="12.75" customHeight="1" x14ac:dyDescent="0.2">
      <c r="A25" s="223" t="s">
        <v>103</v>
      </c>
      <c r="B25" s="239"/>
      <c r="C25" s="239"/>
      <c r="D25" s="239"/>
      <c r="E25" s="239"/>
      <c r="F25" s="60" t="s">
        <v>104</v>
      </c>
      <c r="G25" s="105">
        <v>0</v>
      </c>
      <c r="H25" s="105"/>
    </row>
    <row r="26" spans="1:9" ht="12.75" customHeight="1" x14ac:dyDescent="0.2">
      <c r="A26" s="223" t="s">
        <v>8</v>
      </c>
      <c r="B26" s="239"/>
      <c r="C26" s="239"/>
      <c r="D26" s="239"/>
      <c r="E26" s="239"/>
      <c r="F26" s="60" t="s">
        <v>105</v>
      </c>
      <c r="G26" s="105">
        <v>2154294</v>
      </c>
      <c r="H26" s="105">
        <v>2080908</v>
      </c>
    </row>
    <row r="27" spans="1:9" ht="16.5" customHeight="1" x14ac:dyDescent="0.2">
      <c r="A27" s="223" t="s">
        <v>12</v>
      </c>
      <c r="B27" s="239"/>
      <c r="C27" s="239"/>
      <c r="D27" s="239"/>
      <c r="E27" s="239"/>
      <c r="F27" s="60" t="s">
        <v>106</v>
      </c>
      <c r="G27" s="105">
        <v>1011341</v>
      </c>
      <c r="H27" s="105">
        <v>439636</v>
      </c>
    </row>
    <row r="28" spans="1:9" ht="18.75" customHeight="1" x14ac:dyDescent="0.2">
      <c r="A28" s="242" t="s">
        <v>107</v>
      </c>
      <c r="B28" s="243"/>
      <c r="C28" s="243"/>
      <c r="D28" s="243"/>
      <c r="E28" s="243"/>
      <c r="F28" s="25" t="s">
        <v>14</v>
      </c>
      <c r="G28" s="106">
        <f>SUM(G18:G27)</f>
        <v>51761260</v>
      </c>
      <c r="H28" s="106">
        <f>SUM(H18:H27)</f>
        <v>49806494</v>
      </c>
      <c r="I28" s="179"/>
    </row>
    <row r="29" spans="1:9" ht="12.75" customHeight="1" x14ac:dyDescent="0.2">
      <c r="A29" s="221" t="s">
        <v>108</v>
      </c>
      <c r="B29" s="222"/>
      <c r="C29" s="222"/>
      <c r="D29" s="222"/>
      <c r="E29" s="222"/>
      <c r="F29" s="25">
        <v>101</v>
      </c>
      <c r="G29" s="106">
        <v>653880</v>
      </c>
      <c r="H29" s="106">
        <v>1942002</v>
      </c>
    </row>
    <row r="30" spans="1:9" ht="12.75" customHeight="1" x14ac:dyDescent="0.2">
      <c r="A30" s="221" t="s">
        <v>15</v>
      </c>
      <c r="B30" s="247"/>
      <c r="C30" s="247"/>
      <c r="D30" s="247"/>
      <c r="E30" s="247"/>
      <c r="F30" s="180"/>
      <c r="G30" s="107"/>
      <c r="H30" s="107"/>
    </row>
    <row r="31" spans="1:9" ht="12.75" customHeight="1" x14ac:dyDescent="0.2">
      <c r="A31" s="205" t="s">
        <v>97</v>
      </c>
      <c r="B31" s="206"/>
      <c r="C31" s="206"/>
      <c r="D31" s="206"/>
      <c r="E31" s="206"/>
      <c r="F31" s="23">
        <v>110</v>
      </c>
      <c r="G31" s="105">
        <v>0</v>
      </c>
      <c r="H31" s="105"/>
    </row>
    <row r="32" spans="1:9" ht="12.75" customHeight="1" x14ac:dyDescent="0.2">
      <c r="A32" s="205" t="s">
        <v>98</v>
      </c>
      <c r="B32" s="206"/>
      <c r="C32" s="206"/>
      <c r="D32" s="206"/>
      <c r="E32" s="206"/>
      <c r="F32" s="23">
        <v>111</v>
      </c>
      <c r="G32" s="105">
        <v>0</v>
      </c>
      <c r="H32" s="105"/>
    </row>
    <row r="33" spans="1:8" ht="24.75" customHeight="1" x14ac:dyDescent="0.2">
      <c r="A33" s="244" t="s">
        <v>99</v>
      </c>
      <c r="B33" s="245"/>
      <c r="C33" s="245"/>
      <c r="D33" s="245"/>
      <c r="E33" s="245"/>
      <c r="F33" s="23">
        <v>112</v>
      </c>
      <c r="G33" s="105">
        <v>0</v>
      </c>
      <c r="H33" s="105"/>
    </row>
    <row r="34" spans="1:8" ht="12.75" customHeight="1" x14ac:dyDescent="0.2">
      <c r="A34" s="205" t="s">
        <v>100</v>
      </c>
      <c r="B34" s="206"/>
      <c r="C34" s="206"/>
      <c r="D34" s="206"/>
      <c r="E34" s="206"/>
      <c r="F34" s="23">
        <v>113</v>
      </c>
      <c r="G34" s="105">
        <v>0</v>
      </c>
      <c r="H34" s="105"/>
    </row>
    <row r="35" spans="1:8" ht="12.75" customHeight="1" x14ac:dyDescent="0.2">
      <c r="A35" s="205" t="s">
        <v>109</v>
      </c>
      <c r="B35" s="206"/>
      <c r="C35" s="206"/>
      <c r="D35" s="206"/>
      <c r="E35" s="206"/>
      <c r="F35" s="23">
        <v>114</v>
      </c>
      <c r="G35" s="105">
        <v>0</v>
      </c>
      <c r="H35" s="105"/>
    </row>
    <row r="36" spans="1:8" ht="12.75" customHeight="1" x14ac:dyDescent="0.2">
      <c r="A36" s="205" t="s">
        <v>110</v>
      </c>
      <c r="B36" s="206"/>
      <c r="C36" s="206"/>
      <c r="D36" s="206"/>
      <c r="E36" s="206"/>
      <c r="F36" s="23">
        <v>115</v>
      </c>
      <c r="G36" s="105"/>
      <c r="H36" s="105"/>
    </row>
    <row r="37" spans="1:8" ht="12.75" customHeight="1" x14ac:dyDescent="0.2">
      <c r="A37" s="205" t="s">
        <v>18</v>
      </c>
      <c r="B37" s="206"/>
      <c r="C37" s="206"/>
      <c r="D37" s="206"/>
      <c r="E37" s="206"/>
      <c r="F37" s="23">
        <v>116</v>
      </c>
      <c r="G37" s="117">
        <v>175001</v>
      </c>
      <c r="H37" s="117"/>
    </row>
    <row r="38" spans="1:8" x14ac:dyDescent="0.2">
      <c r="A38" s="205" t="s">
        <v>111</v>
      </c>
      <c r="B38" s="206"/>
      <c r="C38" s="206"/>
      <c r="D38" s="206"/>
      <c r="E38" s="206"/>
      <c r="F38" s="23">
        <v>117</v>
      </c>
      <c r="G38" s="117">
        <v>1281940</v>
      </c>
      <c r="H38" s="117">
        <v>1699419</v>
      </c>
    </row>
    <row r="39" spans="1:8" ht="12.75" customHeight="1" x14ac:dyDescent="0.2">
      <c r="A39" s="205" t="s">
        <v>21</v>
      </c>
      <c r="B39" s="206"/>
      <c r="C39" s="206"/>
      <c r="D39" s="206"/>
      <c r="E39" s="206"/>
      <c r="F39" s="23">
        <v>118</v>
      </c>
      <c r="G39" s="117">
        <v>13473548</v>
      </c>
      <c r="H39" s="117">
        <v>8234025</v>
      </c>
    </row>
    <row r="40" spans="1:8" s="1" customFormat="1" ht="12.75" customHeight="1" x14ac:dyDescent="0.2">
      <c r="A40" s="205" t="s">
        <v>23</v>
      </c>
      <c r="B40" s="206"/>
      <c r="C40" s="206"/>
      <c r="D40" s="206"/>
      <c r="E40" s="206"/>
      <c r="F40" s="23">
        <v>119</v>
      </c>
      <c r="G40" s="105">
        <v>0</v>
      </c>
      <c r="H40" s="105"/>
    </row>
    <row r="41" spans="1:8" s="1" customFormat="1" ht="12.75" customHeight="1" x14ac:dyDescent="0.2">
      <c r="A41" s="205" t="s">
        <v>25</v>
      </c>
      <c r="B41" s="206"/>
      <c r="C41" s="206"/>
      <c r="D41" s="206"/>
      <c r="E41" s="206"/>
      <c r="F41" s="23">
        <v>120</v>
      </c>
      <c r="G41" s="105">
        <v>0</v>
      </c>
      <c r="H41" s="105"/>
    </row>
    <row r="42" spans="1:8" s="1" customFormat="1" ht="12.75" customHeight="1" x14ac:dyDescent="0.2">
      <c r="A42" s="205" t="s">
        <v>27</v>
      </c>
      <c r="B42" s="206"/>
      <c r="C42" s="206"/>
      <c r="D42" s="206"/>
      <c r="E42" s="206"/>
      <c r="F42" s="23">
        <v>121</v>
      </c>
      <c r="G42" s="117">
        <v>1501455</v>
      </c>
      <c r="H42" s="117">
        <v>1507599</v>
      </c>
    </row>
    <row r="43" spans="1:8" s="1" customFormat="1" ht="12.75" customHeight="1" x14ac:dyDescent="0.2">
      <c r="A43" s="205" t="s">
        <v>29</v>
      </c>
      <c r="B43" s="206"/>
      <c r="C43" s="206"/>
      <c r="D43" s="206"/>
      <c r="E43" s="206"/>
      <c r="F43" s="23">
        <v>122</v>
      </c>
      <c r="G43" s="117">
        <v>843276</v>
      </c>
      <c r="H43" s="117">
        <v>843276</v>
      </c>
    </row>
    <row r="44" spans="1:8" s="1" customFormat="1" ht="12.75" customHeight="1" x14ac:dyDescent="0.2">
      <c r="A44" s="205" t="s">
        <v>30</v>
      </c>
      <c r="B44" s="206"/>
      <c r="C44" s="206"/>
      <c r="D44" s="206"/>
      <c r="E44" s="206"/>
      <c r="F44" s="23">
        <v>123</v>
      </c>
      <c r="G44" s="105">
        <v>2157849</v>
      </c>
      <c r="H44" s="105">
        <v>875397</v>
      </c>
    </row>
    <row r="45" spans="1:8" s="1" customFormat="1" ht="12.75" customHeight="1" thickBot="1" x14ac:dyDescent="0.25">
      <c r="A45" s="242" t="s">
        <v>112</v>
      </c>
      <c r="B45" s="243"/>
      <c r="C45" s="243"/>
      <c r="D45" s="243"/>
      <c r="E45" s="243"/>
      <c r="F45" s="192" t="s">
        <v>31</v>
      </c>
      <c r="G45" s="193">
        <f>SUM(G31:G44)</f>
        <v>19433069</v>
      </c>
      <c r="H45" s="193">
        <f>SUM(H31:H44)</f>
        <v>13159716</v>
      </c>
    </row>
    <row r="46" spans="1:8" s="1" customFormat="1" ht="24.75" customHeight="1" thickBot="1" x14ac:dyDescent="0.25">
      <c r="A46" s="225" t="s">
        <v>32</v>
      </c>
      <c r="B46" s="226"/>
      <c r="C46" s="226"/>
      <c r="D46" s="226"/>
      <c r="E46" s="226"/>
      <c r="F46" s="181"/>
      <c r="G46" s="194">
        <f>G28+G29+G45</f>
        <v>71848209</v>
      </c>
      <c r="H46" s="195">
        <v>64908212</v>
      </c>
    </row>
    <row r="47" spans="1:8" s="1" customFormat="1" ht="27" customHeight="1" thickBot="1" x14ac:dyDescent="0.25">
      <c r="A47" s="227" t="s">
        <v>92</v>
      </c>
      <c r="B47" s="228"/>
      <c r="C47" s="228"/>
      <c r="D47" s="228"/>
      <c r="E47" s="228"/>
      <c r="F47" s="190" t="s">
        <v>93</v>
      </c>
      <c r="G47" s="196" t="s">
        <v>276</v>
      </c>
      <c r="H47" s="196" t="s">
        <v>265</v>
      </c>
    </row>
    <row r="48" spans="1:8" s="1" customFormat="1" ht="12.75" customHeight="1" x14ac:dyDescent="0.2">
      <c r="A48" s="229" t="s">
        <v>33</v>
      </c>
      <c r="B48" s="230"/>
      <c r="C48" s="230"/>
      <c r="D48" s="230"/>
      <c r="E48" s="230"/>
      <c r="G48" s="105"/>
      <c r="H48" s="105"/>
    </row>
    <row r="49" spans="1:8" s="1" customFormat="1" ht="12.75" customHeight="1" x14ac:dyDescent="0.2">
      <c r="A49" s="205" t="s">
        <v>113</v>
      </c>
      <c r="B49" s="206"/>
      <c r="C49" s="206"/>
      <c r="D49" s="206"/>
      <c r="E49" s="206"/>
      <c r="F49" s="23">
        <v>210</v>
      </c>
      <c r="G49" s="105">
        <v>7073514</v>
      </c>
      <c r="H49" s="105">
        <v>3473051</v>
      </c>
    </row>
    <row r="50" spans="1:8" s="1" customFormat="1" ht="12.75" customHeight="1" x14ac:dyDescent="0.2">
      <c r="A50" s="205" t="s">
        <v>98</v>
      </c>
      <c r="B50" s="206"/>
      <c r="C50" s="206"/>
      <c r="D50" s="206"/>
      <c r="E50" s="206"/>
      <c r="F50" s="23">
        <v>211</v>
      </c>
      <c r="G50" s="105">
        <v>0</v>
      </c>
      <c r="H50" s="105"/>
    </row>
    <row r="51" spans="1:8" s="1" customFormat="1" ht="12.75" customHeight="1" x14ac:dyDescent="0.2">
      <c r="A51" s="223" t="s">
        <v>114</v>
      </c>
      <c r="B51" s="224"/>
      <c r="C51" s="224"/>
      <c r="D51" s="224"/>
      <c r="E51" s="224"/>
      <c r="F51" s="23">
        <v>212</v>
      </c>
      <c r="G51" s="105">
        <v>1354181</v>
      </c>
      <c r="H51" s="105">
        <v>1592448</v>
      </c>
    </row>
    <row r="52" spans="1:8" s="1" customFormat="1" ht="12.75" customHeight="1" x14ac:dyDescent="0.2">
      <c r="A52" s="205" t="s">
        <v>115</v>
      </c>
      <c r="B52" s="206"/>
      <c r="C52" s="206"/>
      <c r="D52" s="206"/>
      <c r="E52" s="206"/>
      <c r="F52" s="23">
        <v>213</v>
      </c>
      <c r="G52" s="117">
        <v>8052290</v>
      </c>
      <c r="H52" s="117">
        <f>4872403-288262</f>
        <v>4584141</v>
      </c>
    </row>
    <row r="53" spans="1:8" s="1" customFormat="1" x14ac:dyDescent="0.2">
      <c r="A53" s="205" t="s">
        <v>116</v>
      </c>
      <c r="B53" s="206"/>
      <c r="C53" s="206"/>
      <c r="D53" s="206"/>
      <c r="E53" s="206"/>
      <c r="F53" s="23">
        <v>214</v>
      </c>
      <c r="G53" s="105">
        <v>1130355</v>
      </c>
      <c r="H53" s="105">
        <v>497635</v>
      </c>
    </row>
    <row r="54" spans="1:8" s="1" customFormat="1" x14ac:dyDescent="0.2">
      <c r="A54" s="205" t="s">
        <v>117</v>
      </c>
      <c r="B54" s="206"/>
      <c r="C54" s="206"/>
      <c r="D54" s="206"/>
      <c r="E54" s="206"/>
      <c r="F54" s="23">
        <v>215</v>
      </c>
      <c r="G54" s="105">
        <v>0</v>
      </c>
      <c r="H54" s="105"/>
    </row>
    <row r="55" spans="1:8" s="1" customFormat="1" x14ac:dyDescent="0.2">
      <c r="A55" s="205" t="s">
        <v>118</v>
      </c>
      <c r="B55" s="206"/>
      <c r="C55" s="206"/>
      <c r="D55" s="206"/>
      <c r="E55" s="206"/>
      <c r="F55" s="23">
        <v>216</v>
      </c>
      <c r="G55" s="105">
        <v>153486</v>
      </c>
      <c r="H55" s="105">
        <v>348137</v>
      </c>
    </row>
    <row r="56" spans="1:8" s="1" customFormat="1" x14ac:dyDescent="0.2">
      <c r="A56" s="205" t="s">
        <v>35</v>
      </c>
      <c r="B56" s="206"/>
      <c r="C56" s="206"/>
      <c r="D56" s="206"/>
      <c r="E56" s="206"/>
      <c r="F56" s="23">
        <v>217</v>
      </c>
      <c r="G56" s="105">
        <v>1761961</v>
      </c>
      <c r="H56" s="105">
        <f>353897+288262</f>
        <v>642159</v>
      </c>
    </row>
    <row r="57" spans="1:8" s="1" customFormat="1" ht="12.75" customHeight="1" x14ac:dyDescent="0.2">
      <c r="A57" s="219" t="s">
        <v>119</v>
      </c>
      <c r="B57" s="220"/>
      <c r="C57" s="220"/>
      <c r="D57" s="220"/>
      <c r="E57" s="220"/>
      <c r="F57" s="25" t="s">
        <v>36</v>
      </c>
      <c r="G57" s="106">
        <f>SUM(G49:G56)</f>
        <v>19525787</v>
      </c>
      <c r="H57" s="106">
        <f>SUM(H49:H56)</f>
        <v>11137571</v>
      </c>
    </row>
    <row r="58" spans="1:8" s="1" customFormat="1" ht="12.75" customHeight="1" x14ac:dyDescent="0.2">
      <c r="A58" s="215" t="s">
        <v>120</v>
      </c>
      <c r="B58" s="216"/>
      <c r="C58" s="216"/>
      <c r="D58" s="216"/>
      <c r="E58" s="216"/>
      <c r="F58" s="68">
        <v>301</v>
      </c>
      <c r="G58" s="106">
        <v>0</v>
      </c>
      <c r="H58" s="106">
        <v>1252010</v>
      </c>
    </row>
    <row r="59" spans="1:8" ht="12.75" customHeight="1" x14ac:dyDescent="0.2">
      <c r="A59" s="221" t="s">
        <v>37</v>
      </c>
      <c r="B59" s="222"/>
      <c r="C59" s="222"/>
      <c r="D59" s="222"/>
      <c r="E59" s="222"/>
      <c r="F59" s="24"/>
      <c r="G59" s="105"/>
      <c r="H59" s="105"/>
    </row>
    <row r="60" spans="1:8" ht="12.75" customHeight="1" x14ac:dyDescent="0.2">
      <c r="A60" s="205" t="s">
        <v>113</v>
      </c>
      <c r="B60" s="206"/>
      <c r="C60" s="206"/>
      <c r="D60" s="206"/>
      <c r="E60" s="206"/>
      <c r="F60" s="23">
        <v>310</v>
      </c>
      <c r="G60" s="117">
        <v>25155934</v>
      </c>
      <c r="H60" s="117">
        <v>27143897</v>
      </c>
    </row>
    <row r="61" spans="1:8" ht="12.75" customHeight="1" x14ac:dyDescent="0.2">
      <c r="A61" s="205" t="s">
        <v>98</v>
      </c>
      <c r="B61" s="206"/>
      <c r="C61" s="206"/>
      <c r="D61" s="206"/>
      <c r="E61" s="206"/>
      <c r="F61" s="23">
        <v>311</v>
      </c>
      <c r="G61" s="105"/>
      <c r="H61" s="105"/>
    </row>
    <row r="62" spans="1:8" ht="12.75" customHeight="1" x14ac:dyDescent="0.2">
      <c r="A62" s="205" t="s">
        <v>121</v>
      </c>
      <c r="B62" s="206"/>
      <c r="C62" s="206"/>
      <c r="D62" s="206"/>
      <c r="E62" s="206"/>
      <c r="F62" s="23">
        <v>312</v>
      </c>
      <c r="G62" s="105">
        <v>12920336</v>
      </c>
      <c r="H62" s="105">
        <v>12895994</v>
      </c>
    </row>
    <row r="63" spans="1:8" ht="12.75" customHeight="1" x14ac:dyDescent="0.2">
      <c r="A63" s="205" t="s">
        <v>122</v>
      </c>
      <c r="B63" s="206"/>
      <c r="C63" s="206"/>
      <c r="D63" s="206"/>
      <c r="E63" s="206"/>
      <c r="F63" s="23">
        <v>313</v>
      </c>
      <c r="G63" s="105">
        <v>0</v>
      </c>
      <c r="H63" s="105">
        <v>69509</v>
      </c>
    </row>
    <row r="64" spans="1:8" ht="12.75" customHeight="1" x14ac:dyDescent="0.2">
      <c r="A64" s="205" t="s">
        <v>123</v>
      </c>
      <c r="B64" s="206"/>
      <c r="C64" s="206"/>
      <c r="D64" s="206"/>
      <c r="E64" s="206"/>
      <c r="F64" s="23">
        <v>314</v>
      </c>
      <c r="G64" s="105">
        <v>1357345</v>
      </c>
      <c r="H64" s="105">
        <v>2229788</v>
      </c>
    </row>
    <row r="65" spans="1:244" ht="12.75" customHeight="1" x14ac:dyDescent="0.2">
      <c r="A65" s="205" t="s">
        <v>41</v>
      </c>
      <c r="B65" s="206"/>
      <c r="C65" s="206"/>
      <c r="D65" s="206"/>
      <c r="E65" s="206"/>
      <c r="F65" s="23">
        <v>315</v>
      </c>
      <c r="G65" s="105">
        <v>411970</v>
      </c>
      <c r="H65" s="105">
        <v>411973</v>
      </c>
    </row>
    <row r="66" spans="1:244" ht="12.75" customHeight="1" x14ac:dyDescent="0.2">
      <c r="A66" s="205" t="s">
        <v>43</v>
      </c>
      <c r="B66" s="206"/>
      <c r="C66" s="206"/>
      <c r="D66" s="206"/>
      <c r="E66" s="206"/>
      <c r="F66" s="23">
        <v>316</v>
      </c>
      <c r="G66" s="105">
        <v>5831453</v>
      </c>
      <c r="H66" s="105">
        <v>5831455</v>
      </c>
    </row>
    <row r="67" spans="1:244" ht="12.75" customHeight="1" x14ac:dyDescent="0.2">
      <c r="A67" s="219" t="s">
        <v>124</v>
      </c>
      <c r="B67" s="220"/>
      <c r="C67" s="220"/>
      <c r="D67" s="220"/>
      <c r="E67" s="220"/>
      <c r="F67" s="25" t="s">
        <v>45</v>
      </c>
      <c r="G67" s="106">
        <f>SUM(G60:G66)</f>
        <v>45677038</v>
      </c>
      <c r="H67" s="106">
        <f>SUM(H60:H66)</f>
        <v>48582616</v>
      </c>
    </row>
    <row r="68" spans="1:244" ht="12.75" customHeight="1" x14ac:dyDescent="0.2">
      <c r="A68" s="215" t="s">
        <v>46</v>
      </c>
      <c r="B68" s="216"/>
      <c r="C68" s="216"/>
      <c r="D68" s="216"/>
      <c r="E68" s="216"/>
      <c r="F68" s="22"/>
      <c r="G68" s="105"/>
      <c r="H68" s="105"/>
      <c r="L68" s="123"/>
    </row>
    <row r="69" spans="1:244" x14ac:dyDescent="0.2">
      <c r="A69" s="205" t="s">
        <v>127</v>
      </c>
      <c r="B69" s="206"/>
      <c r="C69" s="206"/>
      <c r="D69" s="206"/>
      <c r="E69" s="206"/>
      <c r="F69" s="23">
        <v>410</v>
      </c>
      <c r="G69" s="117">
        <v>31585624</v>
      </c>
      <c r="H69" s="197">
        <v>31585624</v>
      </c>
      <c r="L69" s="123"/>
    </row>
    <row r="70" spans="1:244" x14ac:dyDescent="0.2">
      <c r="A70" s="205" t="s">
        <v>250</v>
      </c>
      <c r="B70" s="206"/>
      <c r="C70" s="206"/>
      <c r="D70" s="206"/>
      <c r="E70" s="206"/>
      <c r="F70" s="60" t="s">
        <v>125</v>
      </c>
      <c r="G70" s="117">
        <v>-3718096</v>
      </c>
      <c r="H70" s="197">
        <v>-3718096</v>
      </c>
    </row>
    <row r="71" spans="1:244" x14ac:dyDescent="0.2">
      <c r="A71" s="205" t="s">
        <v>49</v>
      </c>
      <c r="B71" s="206"/>
      <c r="C71" s="206"/>
      <c r="D71" s="206"/>
      <c r="E71" s="206"/>
      <c r="F71" s="23">
        <v>412</v>
      </c>
      <c r="G71" s="117">
        <v>-618111</v>
      </c>
      <c r="H71" s="197">
        <v>-618111</v>
      </c>
    </row>
    <row r="72" spans="1:244" x14ac:dyDescent="0.2">
      <c r="A72" s="205" t="s">
        <v>50</v>
      </c>
      <c r="B72" s="206"/>
      <c r="C72" s="206"/>
      <c r="D72" s="206"/>
      <c r="E72" s="206"/>
      <c r="F72" s="60" t="s">
        <v>126</v>
      </c>
      <c r="G72" s="117">
        <v>-12880413</v>
      </c>
      <c r="H72" s="197">
        <v>-12880413</v>
      </c>
    </row>
    <row r="73" spans="1:244" x14ac:dyDescent="0.2">
      <c r="A73" s="205" t="s">
        <v>128</v>
      </c>
      <c r="B73" s="206"/>
      <c r="C73" s="206"/>
      <c r="D73" s="206"/>
      <c r="E73" s="206"/>
      <c r="F73" s="23">
        <v>414</v>
      </c>
      <c r="G73" s="117">
        <v>-6685067</v>
      </c>
      <c r="H73" s="197">
        <v>-9396269</v>
      </c>
    </row>
    <row r="74" spans="1:244" ht="27.75" customHeight="1" x14ac:dyDescent="0.2">
      <c r="A74" s="210" t="s">
        <v>129</v>
      </c>
      <c r="B74" s="211"/>
      <c r="C74" s="211"/>
      <c r="D74" s="211"/>
      <c r="E74" s="211"/>
      <c r="F74" s="25">
        <v>420</v>
      </c>
      <c r="G74" s="198">
        <f>SUM(G69:G73)</f>
        <v>7683937</v>
      </c>
      <c r="H74" s="199">
        <f>SUM(H69:H73)</f>
        <v>4972735</v>
      </c>
    </row>
    <row r="75" spans="1:244" x14ac:dyDescent="0.2">
      <c r="A75" s="215" t="s">
        <v>130</v>
      </c>
      <c r="B75" s="216"/>
      <c r="C75" s="216"/>
      <c r="D75" s="216"/>
      <c r="E75" s="216"/>
      <c r="F75" s="25">
        <v>421</v>
      </c>
      <c r="G75" s="117">
        <v>-1038553</v>
      </c>
      <c r="H75" s="197">
        <v>-1036720</v>
      </c>
      <c r="I75" s="187"/>
    </row>
    <row r="76" spans="1:244" x14ac:dyDescent="0.2">
      <c r="A76" s="215" t="s">
        <v>131</v>
      </c>
      <c r="B76" s="216"/>
      <c r="C76" s="216"/>
      <c r="D76" s="216"/>
      <c r="E76" s="216"/>
      <c r="F76" s="25">
        <v>500</v>
      </c>
      <c r="G76" s="198">
        <f>SUM(G74:G75)</f>
        <v>6645384</v>
      </c>
      <c r="H76" s="199">
        <f>SUM(H74:H75)</f>
        <v>3936015</v>
      </c>
    </row>
    <row r="77" spans="1:244" x14ac:dyDescent="0.2">
      <c r="A77" s="217" t="s">
        <v>239</v>
      </c>
      <c r="B77" s="218"/>
      <c r="C77" s="218"/>
      <c r="D77" s="218"/>
      <c r="E77" s="218"/>
      <c r="F77" s="25" t="s">
        <v>52</v>
      </c>
      <c r="G77" s="200">
        <v>-2.69</v>
      </c>
      <c r="H77" s="201">
        <v>-4.88</v>
      </c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  <c r="HT77" s="74"/>
      <c r="HU77" s="74"/>
      <c r="HV77" s="74"/>
      <c r="HW77" s="74"/>
      <c r="HX77" s="74"/>
      <c r="HY77" s="74"/>
      <c r="HZ77" s="74"/>
      <c r="IA77" s="74"/>
      <c r="IB77" s="74"/>
      <c r="IC77" s="74"/>
      <c r="ID77" s="74"/>
      <c r="IE77" s="74"/>
      <c r="IF77" s="74"/>
      <c r="IG77" s="74"/>
      <c r="IH77" s="74"/>
      <c r="II77" s="74"/>
      <c r="IJ77" s="74"/>
    </row>
    <row r="78" spans="1:244" x14ac:dyDescent="0.2">
      <c r="A78" s="217" t="s">
        <v>240</v>
      </c>
      <c r="B78" s="218"/>
      <c r="C78" s="218"/>
      <c r="D78" s="218"/>
      <c r="E78" s="218"/>
      <c r="F78" s="25"/>
      <c r="G78" s="200">
        <v>31.03</v>
      </c>
      <c r="H78" s="201">
        <v>31.03</v>
      </c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  <c r="HN78" s="74"/>
      <c r="HO78" s="74"/>
      <c r="HP78" s="74"/>
      <c r="HQ78" s="74"/>
      <c r="HR78" s="74"/>
      <c r="HS78" s="74"/>
      <c r="HT78" s="74"/>
      <c r="HU78" s="74"/>
      <c r="HV78" s="74"/>
      <c r="HW78" s="74"/>
      <c r="HX78" s="74"/>
      <c r="HY78" s="74"/>
      <c r="HZ78" s="74"/>
      <c r="IA78" s="74"/>
      <c r="IB78" s="74"/>
      <c r="IC78" s="74"/>
      <c r="ID78" s="74"/>
      <c r="IE78" s="74"/>
      <c r="IF78" s="74"/>
      <c r="IG78" s="74"/>
      <c r="IH78" s="74"/>
      <c r="II78" s="74"/>
      <c r="IJ78" s="74"/>
    </row>
    <row r="79" spans="1:244" ht="15.75" customHeight="1" thickBot="1" x14ac:dyDescent="0.25">
      <c r="A79" s="212" t="s">
        <v>132</v>
      </c>
      <c r="B79" s="213"/>
      <c r="C79" s="213"/>
      <c r="D79" s="213"/>
      <c r="E79" s="213"/>
      <c r="F79" s="30"/>
      <c r="G79" s="116">
        <f>G76+G67+G57</f>
        <v>71848209</v>
      </c>
      <c r="H79" s="202">
        <f>H57+H58+H67+H76</f>
        <v>64908212</v>
      </c>
    </row>
    <row r="80" spans="1:244" s="101" customFormat="1" ht="15.75" customHeight="1" x14ac:dyDescent="0.2">
      <c r="A80" s="99"/>
      <c r="B80" s="99"/>
      <c r="C80" s="99"/>
      <c r="D80" s="99"/>
      <c r="E80" s="99"/>
      <c r="F80" s="45"/>
      <c r="G80" s="100"/>
      <c r="H80" s="100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</row>
    <row r="81" spans="1:244" s="101" customFormat="1" ht="15.75" customHeight="1" x14ac:dyDescent="0.2">
      <c r="A81" s="99"/>
      <c r="B81" s="99"/>
      <c r="C81" s="99"/>
      <c r="D81" s="99"/>
      <c r="E81" s="99"/>
      <c r="F81" s="45"/>
      <c r="G81" s="100"/>
      <c r="H81" s="100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</row>
    <row r="82" spans="1:244" s="101" customFormat="1" ht="15.75" customHeight="1" x14ac:dyDescent="0.2">
      <c r="A82" s="99"/>
      <c r="B82" s="99"/>
      <c r="C82" s="99"/>
      <c r="D82" s="99"/>
      <c r="E82" s="99"/>
      <c r="F82" s="45"/>
      <c r="G82" s="100"/>
      <c r="H82" s="100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</row>
    <row r="83" spans="1:244" ht="12.75" customHeight="1" x14ac:dyDescent="0.2">
      <c r="A83" s="1" t="s">
        <v>52</v>
      </c>
      <c r="G83" s="11"/>
      <c r="H83" s="11"/>
    </row>
    <row r="84" spans="1:244" ht="12.75" customHeight="1" x14ac:dyDescent="0.2">
      <c r="B84" s="214" t="s">
        <v>53</v>
      </c>
      <c r="C84" s="214"/>
      <c r="D84" s="209" t="s">
        <v>267</v>
      </c>
      <c r="E84" s="209"/>
      <c r="F84" s="209"/>
      <c r="G84" s="13"/>
    </row>
    <row r="85" spans="1:244" ht="12.75" customHeight="1" x14ac:dyDescent="0.2">
      <c r="C85" s="207"/>
      <c r="D85" s="207"/>
      <c r="E85" s="207"/>
      <c r="G85" s="26"/>
    </row>
    <row r="86" spans="1:244" ht="12.75" customHeight="1" x14ac:dyDescent="0.2">
      <c r="A86" s="160"/>
      <c r="B86" s="160"/>
      <c r="C86" s="161"/>
      <c r="D86" s="161"/>
      <c r="E86" s="161"/>
      <c r="F86" s="160"/>
      <c r="G86" s="26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</row>
    <row r="87" spans="1:244" ht="12.75" customHeight="1" x14ac:dyDescent="0.2">
      <c r="A87" s="160"/>
      <c r="B87" s="160"/>
      <c r="C87" s="161"/>
      <c r="D87" s="161"/>
      <c r="E87" s="161"/>
      <c r="F87" s="160"/>
      <c r="G87" s="26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</row>
    <row r="88" spans="1:244" s="1" customFormat="1" ht="12.75" customHeight="1" x14ac:dyDescent="0.2">
      <c r="B88" s="208" t="s">
        <v>55</v>
      </c>
      <c r="C88" s="208"/>
      <c r="D88" s="209" t="s">
        <v>241</v>
      </c>
      <c r="E88" s="209"/>
      <c r="F88" s="209"/>
      <c r="G88" s="13"/>
      <c r="H88" s="12"/>
    </row>
    <row r="89" spans="1:244" s="1" customFormat="1" ht="12" customHeight="1" x14ac:dyDescent="0.2">
      <c r="C89" s="207"/>
      <c r="D89" s="207"/>
      <c r="E89" s="207"/>
      <c r="G89" s="26"/>
      <c r="H89" s="12"/>
    </row>
    <row r="90" spans="1:244" x14ac:dyDescent="0.2"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</row>
    <row r="91" spans="1:244" s="1" customFormat="1" x14ac:dyDescent="0.2">
      <c r="B91" s="1" t="s">
        <v>56</v>
      </c>
      <c r="G91" s="12"/>
      <c r="H91" s="12"/>
    </row>
  </sheetData>
  <mergeCells count="90">
    <mergeCell ref="E3:G3"/>
    <mergeCell ref="E4:G4"/>
    <mergeCell ref="E5:G5"/>
    <mergeCell ref="E6:G6"/>
    <mergeCell ref="E8:G8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46:E46"/>
    <mergeCell ref="A47:E47"/>
    <mergeCell ref="A48:E48"/>
    <mergeCell ref="A41:E41"/>
    <mergeCell ref="A42:E42"/>
    <mergeCell ref="A43:E43"/>
    <mergeCell ref="A44:E44"/>
    <mergeCell ref="A49:E49"/>
    <mergeCell ref="A50:E50"/>
    <mergeCell ref="A51:E51"/>
    <mergeCell ref="A52:E52"/>
    <mergeCell ref="A53:E53"/>
    <mergeCell ref="A57:E57"/>
    <mergeCell ref="A59:E59"/>
    <mergeCell ref="A60:E60"/>
    <mergeCell ref="A55:E55"/>
    <mergeCell ref="A56:E56"/>
    <mergeCell ref="A58:E5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1"/>
  <sheetViews>
    <sheetView topLeftCell="A22" zoomScale="80" zoomScaleNormal="80" workbookViewId="0">
      <selection activeCell="F41" sqref="F41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2" customWidth="1"/>
    <col min="7" max="7" width="14.140625" style="4" customWidth="1"/>
    <col min="8" max="16384" width="8.85546875" style="4"/>
  </cols>
  <sheetData>
    <row r="1" spans="1:7" ht="12.75" customHeight="1" x14ac:dyDescent="0.2">
      <c r="E1" s="43"/>
      <c r="F1" s="43"/>
      <c r="G1" s="48"/>
    </row>
    <row r="2" spans="1:7" x14ac:dyDescent="0.2">
      <c r="A2" s="31"/>
      <c r="B2" s="31"/>
      <c r="C2" s="31"/>
      <c r="D2" s="31"/>
      <c r="E2" s="31"/>
      <c r="F2" s="33"/>
    </row>
    <row r="3" spans="1:7" ht="12.75" customHeight="1" x14ac:dyDescent="0.2">
      <c r="A3" s="263" t="s">
        <v>0</v>
      </c>
      <c r="B3" s="263"/>
      <c r="C3" s="263"/>
      <c r="D3" s="264" t="s">
        <v>270</v>
      </c>
      <c r="E3" s="264"/>
      <c r="F3" s="264"/>
    </row>
    <row r="4" spans="1:7" ht="12.75" customHeight="1" x14ac:dyDescent="0.2">
      <c r="A4" s="31"/>
      <c r="B4" s="31"/>
      <c r="C4" s="31"/>
      <c r="D4" s="49"/>
      <c r="E4" s="49"/>
      <c r="F4" s="49"/>
    </row>
    <row r="5" spans="1:7" ht="12.75" customHeight="1" x14ac:dyDescent="0.2">
      <c r="A5" s="31"/>
      <c r="B5" s="31"/>
      <c r="C5" s="31"/>
      <c r="D5" s="49"/>
      <c r="E5" s="49"/>
      <c r="F5" s="49"/>
    </row>
    <row r="6" spans="1:7" ht="12.75" customHeight="1" x14ac:dyDescent="0.2">
      <c r="A6" s="31"/>
      <c r="B6" s="86"/>
      <c r="C6" s="89" t="s">
        <v>256</v>
      </c>
      <c r="D6" s="89"/>
      <c r="E6" s="89"/>
      <c r="F6" s="89"/>
      <c r="G6" s="5"/>
    </row>
    <row r="7" spans="1:7" ht="12.75" customHeight="1" x14ac:dyDescent="0.25">
      <c r="A7" s="31"/>
      <c r="B7" s="31"/>
      <c r="C7" s="234" t="s">
        <v>285</v>
      </c>
      <c r="D7" s="234"/>
      <c r="E7" s="234"/>
      <c r="F7" s="234"/>
      <c r="G7" s="62"/>
    </row>
    <row r="8" spans="1:7" ht="12.75" customHeight="1" thickBot="1" x14ac:dyDescent="0.25">
      <c r="F8" s="34"/>
      <c r="G8" s="50" t="s">
        <v>91</v>
      </c>
    </row>
    <row r="9" spans="1:7" ht="57.75" customHeight="1" thickBot="1" x14ac:dyDescent="0.25">
      <c r="A9" s="77" t="s">
        <v>57</v>
      </c>
      <c r="B9" s="78"/>
      <c r="C9" s="78"/>
      <c r="D9" s="78"/>
      <c r="E9" s="79" t="s">
        <v>4</v>
      </c>
      <c r="F9" s="169" t="s">
        <v>277</v>
      </c>
      <c r="G9" s="143" t="s">
        <v>278</v>
      </c>
    </row>
    <row r="10" spans="1:7" ht="12.75" customHeight="1" x14ac:dyDescent="0.2">
      <c r="A10" s="265" t="s">
        <v>137</v>
      </c>
      <c r="B10" s="266"/>
      <c r="C10" s="266"/>
      <c r="D10" s="266"/>
      <c r="E10" s="147" t="s">
        <v>5</v>
      </c>
      <c r="F10" s="170">
        <v>11472970</v>
      </c>
      <c r="G10" s="103">
        <v>7377434</v>
      </c>
    </row>
    <row r="11" spans="1:7" ht="12.75" customHeight="1" x14ac:dyDescent="0.2">
      <c r="A11" s="255" t="s">
        <v>138</v>
      </c>
      <c r="B11" s="256"/>
      <c r="C11" s="256"/>
      <c r="D11" s="256"/>
      <c r="E11" s="148" t="s">
        <v>6</v>
      </c>
      <c r="F11" s="170">
        <v>9346305</v>
      </c>
      <c r="G11" s="103">
        <v>6104725</v>
      </c>
    </row>
    <row r="12" spans="1:7" ht="12.75" customHeight="1" x14ac:dyDescent="0.2">
      <c r="A12" s="267" t="s">
        <v>139</v>
      </c>
      <c r="B12" s="268"/>
      <c r="C12" s="268"/>
      <c r="D12" s="268"/>
      <c r="E12" s="149" t="s">
        <v>7</v>
      </c>
      <c r="F12" s="171">
        <f>F10-F11</f>
        <v>2126665</v>
      </c>
      <c r="G12" s="104">
        <f>G10-G11</f>
        <v>1272709</v>
      </c>
    </row>
    <row r="13" spans="1:7" x14ac:dyDescent="0.2">
      <c r="A13" s="255" t="s">
        <v>140</v>
      </c>
      <c r="B13" s="256"/>
      <c r="C13" s="256"/>
      <c r="D13" s="256"/>
      <c r="E13" s="148" t="s">
        <v>9</v>
      </c>
      <c r="F13" s="170">
        <v>353249</v>
      </c>
      <c r="G13" s="103">
        <v>319501</v>
      </c>
    </row>
    <row r="14" spans="1:7" ht="12.75" customHeight="1" x14ac:dyDescent="0.2">
      <c r="A14" s="255" t="s">
        <v>84</v>
      </c>
      <c r="B14" s="256"/>
      <c r="C14" s="256"/>
      <c r="D14" s="256"/>
      <c r="E14" s="148" t="s">
        <v>10</v>
      </c>
      <c r="F14" s="170">
        <v>2050786</v>
      </c>
      <c r="G14" s="103">
        <v>2259793</v>
      </c>
    </row>
    <row r="15" spans="1:7" ht="12.75" customHeight="1" x14ac:dyDescent="0.2">
      <c r="A15" s="255" t="s">
        <v>85</v>
      </c>
      <c r="B15" s="256"/>
      <c r="C15" s="256"/>
      <c r="D15" s="256"/>
      <c r="E15" s="148" t="s">
        <v>11</v>
      </c>
      <c r="F15" s="170">
        <v>5552303</v>
      </c>
      <c r="G15" s="103">
        <v>8686103</v>
      </c>
    </row>
    <row r="16" spans="1:7" ht="12.75" customHeight="1" x14ac:dyDescent="0.2">
      <c r="A16" s="255" t="s">
        <v>83</v>
      </c>
      <c r="B16" s="256"/>
      <c r="C16" s="256"/>
      <c r="D16" s="256"/>
      <c r="E16" s="148" t="s">
        <v>13</v>
      </c>
      <c r="F16" s="170">
        <v>12283205</v>
      </c>
      <c r="G16" s="103">
        <v>6762892</v>
      </c>
    </row>
    <row r="17" spans="1:7" ht="12.75" customHeight="1" x14ac:dyDescent="0.2">
      <c r="A17" s="267" t="s">
        <v>141</v>
      </c>
      <c r="B17" s="268"/>
      <c r="C17" s="268"/>
      <c r="D17" s="268"/>
      <c r="E17" s="149" t="s">
        <v>16</v>
      </c>
      <c r="F17" s="171">
        <f>F12-F13-F14-F15+F16</f>
        <v>6453532</v>
      </c>
      <c r="G17" s="104">
        <f>G12-G13-G14-G15+G16</f>
        <v>-3229796</v>
      </c>
    </row>
    <row r="18" spans="1:7" ht="12.75" customHeight="1" x14ac:dyDescent="0.2">
      <c r="A18" s="255" t="s">
        <v>142</v>
      </c>
      <c r="B18" s="256"/>
      <c r="C18" s="256"/>
      <c r="D18" s="256"/>
      <c r="E18" s="148" t="s">
        <v>17</v>
      </c>
      <c r="F18" s="170">
        <v>5538</v>
      </c>
      <c r="G18" s="103">
        <v>284457</v>
      </c>
    </row>
    <row r="19" spans="1:7" ht="12.75" customHeight="1" x14ac:dyDescent="0.2">
      <c r="A19" s="255" t="s">
        <v>143</v>
      </c>
      <c r="B19" s="256"/>
      <c r="C19" s="256"/>
      <c r="D19" s="256"/>
      <c r="E19" s="150" t="s">
        <v>19</v>
      </c>
      <c r="F19" s="170">
        <v>3724030</v>
      </c>
      <c r="G19" s="103">
        <v>2335271</v>
      </c>
    </row>
    <row r="20" spans="1:7" ht="24.75" customHeight="1" x14ac:dyDescent="0.2">
      <c r="A20" s="253" t="s">
        <v>144</v>
      </c>
      <c r="B20" s="254"/>
      <c r="C20" s="254"/>
      <c r="D20" s="254"/>
      <c r="E20" s="148" t="s">
        <v>20</v>
      </c>
      <c r="F20" s="170">
        <v>0</v>
      </c>
      <c r="G20" s="103">
        <v>0</v>
      </c>
    </row>
    <row r="21" spans="1:7" x14ac:dyDescent="0.2">
      <c r="A21" s="255" t="s">
        <v>145</v>
      </c>
      <c r="B21" s="256"/>
      <c r="C21" s="256"/>
      <c r="D21" s="256"/>
      <c r="E21" s="150" t="s">
        <v>22</v>
      </c>
      <c r="F21" s="170">
        <v>0</v>
      </c>
      <c r="G21" s="103">
        <v>0</v>
      </c>
    </row>
    <row r="22" spans="1:7" x14ac:dyDescent="0.2">
      <c r="A22" s="255" t="s">
        <v>146</v>
      </c>
      <c r="B22" s="256"/>
      <c r="C22" s="256"/>
      <c r="D22" s="256"/>
      <c r="E22" s="148" t="s">
        <v>24</v>
      </c>
      <c r="F22" s="170">
        <v>0</v>
      </c>
      <c r="G22" s="103">
        <v>0</v>
      </c>
    </row>
    <row r="23" spans="1:7" ht="12.75" customHeight="1" x14ac:dyDescent="0.2">
      <c r="A23" s="251" t="s">
        <v>147</v>
      </c>
      <c r="B23" s="252"/>
      <c r="C23" s="252"/>
      <c r="D23" s="252"/>
      <c r="E23" s="151" t="s">
        <v>14</v>
      </c>
      <c r="F23" s="170">
        <f>F17+F18-F19</f>
        <v>2735040</v>
      </c>
      <c r="G23" s="103">
        <f>G17+G18-G19</f>
        <v>-5280610</v>
      </c>
    </row>
    <row r="24" spans="1:7" s="35" customFormat="1" ht="12.75" customHeight="1" x14ac:dyDescent="0.2">
      <c r="A24" s="253" t="s">
        <v>148</v>
      </c>
      <c r="B24" s="254"/>
      <c r="C24" s="254"/>
      <c r="D24" s="254"/>
      <c r="E24" s="152" t="s">
        <v>149</v>
      </c>
      <c r="F24" s="170">
        <v>25671</v>
      </c>
      <c r="G24" s="103">
        <v>4088</v>
      </c>
    </row>
    <row r="25" spans="1:7" ht="25.5" customHeight="1" x14ac:dyDescent="0.2">
      <c r="A25" s="259" t="s">
        <v>150</v>
      </c>
      <c r="B25" s="260"/>
      <c r="C25" s="260"/>
      <c r="D25" s="260"/>
      <c r="E25" s="149" t="s">
        <v>31</v>
      </c>
      <c r="F25" s="170">
        <f>F23-F24</f>
        <v>2709369</v>
      </c>
      <c r="G25" s="103">
        <f>G23-G24</f>
        <v>-5284698</v>
      </c>
    </row>
    <row r="26" spans="1:7" ht="26.25" customHeight="1" x14ac:dyDescent="0.2">
      <c r="A26" s="253" t="s">
        <v>151</v>
      </c>
      <c r="B26" s="254"/>
      <c r="C26" s="254"/>
      <c r="D26" s="254"/>
      <c r="E26" s="153" t="s">
        <v>152</v>
      </c>
      <c r="F26" s="172">
        <v>0</v>
      </c>
      <c r="G26" s="102">
        <v>0</v>
      </c>
    </row>
    <row r="27" spans="1:7" ht="12.75" customHeight="1" x14ac:dyDescent="0.2">
      <c r="A27" s="251" t="s">
        <v>242</v>
      </c>
      <c r="B27" s="252"/>
      <c r="C27" s="252"/>
      <c r="D27" s="252"/>
      <c r="E27" s="149" t="s">
        <v>36</v>
      </c>
      <c r="F27" s="170">
        <f>F25-F26</f>
        <v>2709369</v>
      </c>
      <c r="G27" s="102">
        <v>-5284698</v>
      </c>
    </row>
    <row r="28" spans="1:7" ht="11.25" customHeight="1" x14ac:dyDescent="0.2">
      <c r="A28" s="253" t="s">
        <v>153</v>
      </c>
      <c r="B28" s="254"/>
      <c r="C28" s="254"/>
      <c r="D28" s="254"/>
      <c r="E28" s="153"/>
      <c r="F28" s="171">
        <v>2711202</v>
      </c>
      <c r="G28" s="103">
        <v>-5269373</v>
      </c>
    </row>
    <row r="29" spans="1:7" ht="12" customHeight="1" x14ac:dyDescent="0.2">
      <c r="A29" s="253" t="s">
        <v>154</v>
      </c>
      <c r="B29" s="254"/>
      <c r="C29" s="254"/>
      <c r="D29" s="254"/>
      <c r="E29" s="153"/>
      <c r="F29" s="170">
        <v>-1833</v>
      </c>
      <c r="G29" s="104">
        <v>-15325</v>
      </c>
    </row>
    <row r="30" spans="1:7" ht="27.75" customHeight="1" x14ac:dyDescent="0.2">
      <c r="A30" s="259" t="s">
        <v>155</v>
      </c>
      <c r="B30" s="260"/>
      <c r="C30" s="260"/>
      <c r="D30" s="260"/>
      <c r="E30" s="154" t="s">
        <v>45</v>
      </c>
      <c r="F30" s="171">
        <f>F31</f>
        <v>0</v>
      </c>
      <c r="G30" s="103">
        <v>0</v>
      </c>
    </row>
    <row r="31" spans="1:7" ht="25.5" customHeight="1" x14ac:dyDescent="0.2">
      <c r="A31" s="253" t="s">
        <v>251</v>
      </c>
      <c r="B31" s="254"/>
      <c r="C31" s="254"/>
      <c r="D31" s="254"/>
      <c r="E31" s="153" t="s">
        <v>157</v>
      </c>
      <c r="F31" s="171"/>
      <c r="G31" s="104">
        <v>0</v>
      </c>
    </row>
    <row r="32" spans="1:7" ht="27" customHeight="1" x14ac:dyDescent="0.2">
      <c r="A32" s="253" t="s">
        <v>156</v>
      </c>
      <c r="B32" s="254"/>
      <c r="C32" s="254"/>
      <c r="D32" s="254"/>
      <c r="E32" s="153" t="s">
        <v>125</v>
      </c>
      <c r="F32" s="173">
        <v>0</v>
      </c>
      <c r="G32" s="104">
        <v>0</v>
      </c>
    </row>
    <row r="33" spans="1:7" ht="12.75" customHeight="1" x14ac:dyDescent="0.2">
      <c r="A33" s="251" t="s">
        <v>158</v>
      </c>
      <c r="B33" s="252"/>
      <c r="C33" s="252"/>
      <c r="D33" s="252"/>
      <c r="E33" s="154" t="s">
        <v>159</v>
      </c>
      <c r="F33" s="173">
        <f>F27</f>
        <v>2709369</v>
      </c>
      <c r="G33" s="144">
        <f>G27</f>
        <v>-5284698</v>
      </c>
    </row>
    <row r="34" spans="1:7" ht="12.75" customHeight="1" x14ac:dyDescent="0.2">
      <c r="A34" s="253" t="s">
        <v>160</v>
      </c>
      <c r="B34" s="254"/>
      <c r="C34" s="254"/>
      <c r="D34" s="254"/>
      <c r="E34" s="153"/>
      <c r="F34" s="166"/>
      <c r="G34" s="144"/>
    </row>
    <row r="35" spans="1:7" ht="12.75" customHeight="1" x14ac:dyDescent="0.2">
      <c r="A35" s="253" t="s">
        <v>153</v>
      </c>
      <c r="B35" s="254"/>
      <c r="C35" s="254"/>
      <c r="D35" s="254"/>
      <c r="E35" s="153"/>
      <c r="F35" s="163">
        <f>F28+F30</f>
        <v>2711202</v>
      </c>
      <c r="G35" s="182">
        <f>G28+G30</f>
        <v>-5269373</v>
      </c>
    </row>
    <row r="36" spans="1:7" ht="12.75" customHeight="1" x14ac:dyDescent="0.2">
      <c r="A36" s="253" t="s">
        <v>161</v>
      </c>
      <c r="B36" s="254"/>
      <c r="C36" s="254"/>
      <c r="D36" s="254"/>
      <c r="E36" s="153"/>
      <c r="F36" s="166">
        <f>F29</f>
        <v>-1833</v>
      </c>
      <c r="G36" s="90">
        <v>-15325</v>
      </c>
    </row>
    <row r="37" spans="1:7" ht="12.75" customHeight="1" x14ac:dyDescent="0.2">
      <c r="A37" s="251" t="s">
        <v>162</v>
      </c>
      <c r="B37" s="252"/>
      <c r="C37" s="252"/>
      <c r="D37" s="252"/>
      <c r="E37" s="154" t="s">
        <v>163</v>
      </c>
      <c r="G37" s="168"/>
    </row>
    <row r="38" spans="1:7" x14ac:dyDescent="0.2">
      <c r="A38" s="253" t="s">
        <v>164</v>
      </c>
      <c r="B38" s="254"/>
      <c r="C38" s="254"/>
      <c r="D38" s="254"/>
      <c r="E38" s="153"/>
      <c r="F38" s="167"/>
      <c r="G38" s="146"/>
    </row>
    <row r="39" spans="1:7" x14ac:dyDescent="0.2">
      <c r="A39" s="253" t="s">
        <v>165</v>
      </c>
      <c r="B39" s="254"/>
      <c r="C39" s="254"/>
      <c r="D39" s="254"/>
      <c r="E39" s="153"/>
      <c r="F39" s="167">
        <v>2.19</v>
      </c>
      <c r="G39" s="146">
        <v>-4.28</v>
      </c>
    </row>
    <row r="40" spans="1:7" x14ac:dyDescent="0.2">
      <c r="A40" s="253" t="s">
        <v>166</v>
      </c>
      <c r="B40" s="254"/>
      <c r="C40" s="254"/>
      <c r="D40" s="254"/>
      <c r="E40" s="153"/>
      <c r="F40" s="167">
        <v>2.19</v>
      </c>
      <c r="G40" s="146">
        <v>-4.28</v>
      </c>
    </row>
    <row r="41" spans="1:7" ht="12.75" customHeight="1" x14ac:dyDescent="0.2">
      <c r="A41" s="253" t="s">
        <v>167</v>
      </c>
      <c r="B41" s="254"/>
      <c r="C41" s="254"/>
      <c r="D41" s="254"/>
      <c r="E41" s="153"/>
      <c r="F41" s="174"/>
      <c r="G41" s="175"/>
    </row>
    <row r="42" spans="1:7" ht="12.75" customHeight="1" x14ac:dyDescent="0.2">
      <c r="A42" s="251" t="s">
        <v>168</v>
      </c>
      <c r="B42" s="252"/>
      <c r="C42" s="252"/>
      <c r="D42" s="252"/>
      <c r="E42" s="153"/>
      <c r="F42" s="171"/>
      <c r="G42" s="103"/>
    </row>
    <row r="43" spans="1:7" x14ac:dyDescent="0.2">
      <c r="A43" s="253" t="s">
        <v>166</v>
      </c>
      <c r="B43" s="254"/>
      <c r="C43" s="254"/>
      <c r="D43" s="254"/>
      <c r="E43" s="153"/>
      <c r="F43" s="166"/>
      <c r="G43" s="178"/>
    </row>
    <row r="44" spans="1:7" ht="13.5" thickBot="1" x14ac:dyDescent="0.25">
      <c r="A44" s="261" t="s">
        <v>167</v>
      </c>
      <c r="B44" s="262"/>
      <c r="C44" s="262"/>
      <c r="D44" s="262"/>
      <c r="E44" s="155"/>
      <c r="F44" s="177"/>
      <c r="G44" s="176"/>
    </row>
    <row r="45" spans="1:7" x14ac:dyDescent="0.2">
      <c r="A45" s="118"/>
      <c r="B45" s="118"/>
      <c r="C45" s="118"/>
      <c r="D45" s="118"/>
      <c r="E45" s="119"/>
      <c r="F45" s="120"/>
      <c r="G45" s="121"/>
    </row>
    <row r="46" spans="1:7" x14ac:dyDescent="0.2">
      <c r="A46" s="118"/>
      <c r="B46" s="118"/>
      <c r="C46" s="118"/>
      <c r="D46" s="118"/>
      <c r="E46" s="119"/>
      <c r="F46" s="120"/>
      <c r="G46" s="121"/>
    </row>
    <row r="47" spans="1:7" ht="12.75" customHeight="1" x14ac:dyDescent="0.2">
      <c r="A47" s="80"/>
      <c r="B47" s="80"/>
      <c r="C47" s="80"/>
      <c r="D47" s="80"/>
      <c r="E47" s="80"/>
      <c r="F47" s="81"/>
      <c r="G47" s="80"/>
    </row>
    <row r="48" spans="1:7" ht="12.75" customHeight="1" x14ac:dyDescent="0.2">
      <c r="B48" s="6" t="s">
        <v>53</v>
      </c>
      <c r="C48" s="258" t="s">
        <v>267</v>
      </c>
      <c r="D48" s="258"/>
      <c r="E48" s="75"/>
      <c r="F48" s="17"/>
    </row>
    <row r="49" spans="2:6" ht="12.75" customHeight="1" x14ac:dyDescent="0.2">
      <c r="C49" s="257"/>
      <c r="D49" s="257"/>
      <c r="E49" s="36" t="s">
        <v>54</v>
      </c>
      <c r="F49" s="37"/>
    </row>
    <row r="50" spans="2:6" ht="12.75" customHeight="1" x14ac:dyDescent="0.2">
      <c r="B50" s="4" t="s">
        <v>88</v>
      </c>
      <c r="C50" s="258" t="s">
        <v>241</v>
      </c>
      <c r="D50" s="258"/>
      <c r="E50" s="75"/>
      <c r="F50" s="17"/>
    </row>
    <row r="51" spans="2:6" ht="12.75" customHeight="1" x14ac:dyDescent="0.2">
      <c r="C51" s="257"/>
      <c r="D51" s="257"/>
      <c r="E51" s="36" t="s">
        <v>54</v>
      </c>
      <c r="F51" s="38"/>
    </row>
  </sheetData>
  <mergeCells count="42"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  <mergeCell ref="C51:D51"/>
    <mergeCell ref="C48:D48"/>
    <mergeCell ref="C50:D50"/>
    <mergeCell ref="A28:D28"/>
    <mergeCell ref="A30:D30"/>
    <mergeCell ref="C49:D49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3:D23"/>
    <mergeCell ref="A19:D19"/>
    <mergeCell ref="A20:D20"/>
    <mergeCell ref="A21:D21"/>
    <mergeCell ref="A22:D22"/>
    <mergeCell ref="A33:D33"/>
    <mergeCell ref="A34:D34"/>
    <mergeCell ref="A35:D35"/>
    <mergeCell ref="A36:D36"/>
    <mergeCell ref="A37:D3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83"/>
  <sheetViews>
    <sheetView zoomScale="80" zoomScaleNormal="80" workbookViewId="0">
      <selection activeCell="A26" sqref="A26:D26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7.42578125" style="3" customWidth="1"/>
    <col min="5" max="5" width="6.5703125" style="3" customWidth="1"/>
    <col min="6" max="6" width="13.42578125" style="40" customWidth="1"/>
    <col min="7" max="7" width="14.5703125" style="40" customWidth="1"/>
    <col min="8" max="8" width="21" style="3" customWidth="1"/>
    <col min="9" max="16384" width="8.140625" style="3"/>
  </cols>
  <sheetData>
    <row r="1" spans="1:8" ht="12.75" customHeight="1" x14ac:dyDescent="0.2">
      <c r="E1" s="51"/>
      <c r="F1" s="51"/>
      <c r="G1" s="70"/>
    </row>
    <row r="2" spans="1:8" ht="15" customHeight="1" x14ac:dyDescent="0.2">
      <c r="B2" s="264" t="s">
        <v>271</v>
      </c>
      <c r="C2" s="264"/>
      <c r="D2" s="264"/>
      <c r="E2" s="264"/>
      <c r="F2" s="264"/>
      <c r="G2" s="264"/>
    </row>
    <row r="3" spans="1:8" ht="15" customHeight="1" x14ac:dyDescent="0.2">
      <c r="E3" s="51"/>
      <c r="F3" s="51"/>
      <c r="G3" s="52"/>
    </row>
    <row r="4" spans="1:8" s="59" customFormat="1" ht="15" customHeight="1" x14ac:dyDescent="0.2">
      <c r="A4" s="58"/>
      <c r="B4" s="277" t="s">
        <v>249</v>
      </c>
      <c r="C4" s="277"/>
      <c r="D4" s="277"/>
      <c r="E4" s="277"/>
      <c r="F4" s="277"/>
      <c r="G4" s="277"/>
    </row>
    <row r="5" spans="1:8" ht="15" customHeight="1" x14ac:dyDescent="0.25">
      <c r="A5" s="39"/>
      <c r="B5" s="63"/>
      <c r="C5" s="234" t="s">
        <v>279</v>
      </c>
      <c r="D5" s="234"/>
      <c r="E5" s="234"/>
      <c r="F5" s="234"/>
      <c r="G5" s="63"/>
    </row>
    <row r="6" spans="1:8" ht="15" customHeight="1" thickBot="1" x14ac:dyDescent="0.25">
      <c r="A6" s="39"/>
      <c r="B6" s="39"/>
      <c r="C6" s="39"/>
      <c r="D6" s="39"/>
      <c r="E6" s="39"/>
      <c r="F6" s="41"/>
      <c r="G6" s="53" t="s">
        <v>91</v>
      </c>
    </row>
    <row r="7" spans="1:8" ht="54.75" customHeight="1" thickBot="1" x14ac:dyDescent="0.25">
      <c r="A7" s="278" t="s">
        <v>57</v>
      </c>
      <c r="B7" s="279"/>
      <c r="C7" s="279"/>
      <c r="D7" s="279"/>
      <c r="E7" s="76" t="s">
        <v>4</v>
      </c>
      <c r="F7" s="169" t="s">
        <v>277</v>
      </c>
      <c r="G7" s="143" t="s">
        <v>278</v>
      </c>
    </row>
    <row r="8" spans="1:8" s="42" customFormat="1" ht="15.95" customHeight="1" thickBot="1" x14ac:dyDescent="0.25">
      <c r="A8" s="293" t="s">
        <v>58</v>
      </c>
      <c r="B8" s="294"/>
      <c r="C8" s="294"/>
      <c r="D8" s="294"/>
      <c r="E8" s="294"/>
      <c r="F8" s="294"/>
      <c r="G8" s="295"/>
    </row>
    <row r="9" spans="1:8" s="42" customFormat="1" ht="15.6" customHeight="1" x14ac:dyDescent="0.2">
      <c r="A9" s="296" t="s">
        <v>169</v>
      </c>
      <c r="B9" s="297"/>
      <c r="C9" s="297"/>
      <c r="D9" s="297"/>
      <c r="E9" s="129">
        <v>10</v>
      </c>
      <c r="F9" s="124">
        <f>F11+F12+F13+F14+F15+F16</f>
        <v>13047207</v>
      </c>
      <c r="G9" s="127">
        <f>SUM(G11:G16)</f>
        <v>9248965</v>
      </c>
    </row>
    <row r="10" spans="1:8" ht="15.6" customHeight="1" x14ac:dyDescent="0.2">
      <c r="A10" s="271" t="s">
        <v>59</v>
      </c>
      <c r="B10" s="272"/>
      <c r="C10" s="272"/>
      <c r="D10" s="272"/>
      <c r="E10" s="130"/>
      <c r="F10" s="125"/>
      <c r="G10" s="125"/>
    </row>
    <row r="11" spans="1:8" ht="15.6" customHeight="1" x14ac:dyDescent="0.2">
      <c r="A11" s="271" t="s">
        <v>173</v>
      </c>
      <c r="B11" s="272"/>
      <c r="C11" s="272"/>
      <c r="D11" s="272"/>
      <c r="E11" s="131" t="s">
        <v>6</v>
      </c>
      <c r="F11" s="158">
        <v>2785694</v>
      </c>
      <c r="G11" s="183">
        <v>4537403</v>
      </c>
    </row>
    <row r="12" spans="1:8" ht="15.6" customHeight="1" x14ac:dyDescent="0.2">
      <c r="A12" s="271" t="s">
        <v>174</v>
      </c>
      <c r="B12" s="272"/>
      <c r="C12" s="272"/>
      <c r="D12" s="272"/>
      <c r="E12" s="131" t="s">
        <v>7</v>
      </c>
      <c r="F12" s="158">
        <v>0</v>
      </c>
      <c r="G12" s="158">
        <v>30356</v>
      </c>
    </row>
    <row r="13" spans="1:8" ht="15.6" customHeight="1" x14ac:dyDescent="0.2">
      <c r="A13" s="271" t="s">
        <v>175</v>
      </c>
      <c r="B13" s="272"/>
      <c r="C13" s="272"/>
      <c r="D13" s="272"/>
      <c r="E13" s="131" t="s">
        <v>9</v>
      </c>
      <c r="F13" s="158">
        <f>9030839-88553</f>
        <v>8942286</v>
      </c>
      <c r="G13" s="158">
        <f>5486240-2500000</f>
        <v>2986240</v>
      </c>
    </row>
    <row r="14" spans="1:8" ht="15.6" customHeight="1" x14ac:dyDescent="0.2">
      <c r="A14" s="271" t="s">
        <v>176</v>
      </c>
      <c r="B14" s="272"/>
      <c r="C14" s="272"/>
      <c r="D14" s="272"/>
      <c r="E14" s="131" t="s">
        <v>10</v>
      </c>
      <c r="F14" s="158">
        <v>0</v>
      </c>
      <c r="G14" s="158">
        <v>0</v>
      </c>
    </row>
    <row r="15" spans="1:8" ht="15.6" customHeight="1" x14ac:dyDescent="0.2">
      <c r="A15" s="271" t="s">
        <v>177</v>
      </c>
      <c r="B15" s="272"/>
      <c r="C15" s="272"/>
      <c r="D15" s="272"/>
      <c r="E15" s="131" t="s">
        <v>11</v>
      </c>
      <c r="F15" s="158">
        <v>0</v>
      </c>
      <c r="G15" s="158">
        <v>8140</v>
      </c>
    </row>
    <row r="16" spans="1:8" ht="15.6" customHeight="1" x14ac:dyDescent="0.2">
      <c r="A16" s="271" t="s">
        <v>60</v>
      </c>
      <c r="B16" s="272"/>
      <c r="C16" s="272"/>
      <c r="D16" s="272"/>
      <c r="E16" s="131" t="s">
        <v>13</v>
      </c>
      <c r="F16" s="158">
        <f>2811615-1492388</f>
        <v>1319227</v>
      </c>
      <c r="G16" s="158">
        <f>2186826-500000</f>
        <v>1686826</v>
      </c>
      <c r="H16" s="163"/>
    </row>
    <row r="17" spans="1:7" s="42" customFormat="1" ht="15.6" customHeight="1" x14ac:dyDescent="0.2">
      <c r="A17" s="275" t="s">
        <v>170</v>
      </c>
      <c r="B17" s="276"/>
      <c r="C17" s="276"/>
      <c r="D17" s="276"/>
      <c r="E17" s="132" t="s">
        <v>16</v>
      </c>
      <c r="F17" s="162">
        <f>F19+F20+F21+F22+F23+F24+F25</f>
        <v>19008818</v>
      </c>
      <c r="G17" s="127">
        <f>SUM(G19:G25)</f>
        <v>10685415</v>
      </c>
    </row>
    <row r="18" spans="1:7" ht="15.6" customHeight="1" x14ac:dyDescent="0.2">
      <c r="A18" s="271" t="s">
        <v>59</v>
      </c>
      <c r="B18" s="272"/>
      <c r="C18" s="272"/>
      <c r="D18" s="272"/>
      <c r="E18" s="130"/>
      <c r="F18" s="158"/>
      <c r="G18" s="125"/>
    </row>
    <row r="19" spans="1:7" ht="15.6" customHeight="1" x14ac:dyDescent="0.2">
      <c r="A19" s="271" t="s">
        <v>61</v>
      </c>
      <c r="B19" s="272"/>
      <c r="C19" s="272"/>
      <c r="D19" s="272"/>
      <c r="E19" s="131" t="s">
        <v>17</v>
      </c>
      <c r="F19" s="158">
        <v>5806103</v>
      </c>
      <c r="G19" s="126">
        <v>3247925</v>
      </c>
    </row>
    <row r="20" spans="1:7" ht="15.6" customHeight="1" x14ac:dyDescent="0.2">
      <c r="A20" s="271" t="s">
        <v>178</v>
      </c>
      <c r="B20" s="272"/>
      <c r="C20" s="272"/>
      <c r="D20" s="272"/>
      <c r="E20" s="131" t="s">
        <v>19</v>
      </c>
      <c r="F20" s="158">
        <v>5954777</v>
      </c>
      <c r="G20" s="126">
        <v>3008497</v>
      </c>
    </row>
    <row r="21" spans="1:7" ht="15.6" customHeight="1" x14ac:dyDescent="0.2">
      <c r="A21" s="271" t="s">
        <v>179</v>
      </c>
      <c r="B21" s="272"/>
      <c r="C21" s="272"/>
      <c r="D21" s="272"/>
      <c r="E21" s="131" t="s">
        <v>20</v>
      </c>
      <c r="F21" s="158">
        <v>1441980</v>
      </c>
      <c r="G21" s="126">
        <f>1446191-274280</f>
        <v>1171911</v>
      </c>
    </row>
    <row r="22" spans="1:7" ht="15.6" customHeight="1" x14ac:dyDescent="0.2">
      <c r="A22" s="271" t="s">
        <v>180</v>
      </c>
      <c r="B22" s="272"/>
      <c r="C22" s="272"/>
      <c r="D22" s="272"/>
      <c r="E22" s="131" t="s">
        <v>22</v>
      </c>
      <c r="F22" s="158">
        <v>1606010</v>
      </c>
      <c r="G22" s="126">
        <v>576637</v>
      </c>
    </row>
    <row r="23" spans="1:7" ht="15.6" customHeight="1" x14ac:dyDescent="0.2">
      <c r="A23" s="271" t="s">
        <v>181</v>
      </c>
      <c r="B23" s="272"/>
      <c r="C23" s="272"/>
      <c r="D23" s="272"/>
      <c r="E23" s="131" t="s">
        <v>24</v>
      </c>
      <c r="F23" s="158">
        <v>0</v>
      </c>
      <c r="G23" s="126">
        <v>0</v>
      </c>
    </row>
    <row r="24" spans="1:7" ht="15.6" customHeight="1" x14ac:dyDescent="0.2">
      <c r="A24" s="271" t="s">
        <v>182</v>
      </c>
      <c r="B24" s="272"/>
      <c r="C24" s="272"/>
      <c r="D24" s="272"/>
      <c r="E24" s="131" t="s">
        <v>26</v>
      </c>
      <c r="F24" s="158">
        <v>991526</v>
      </c>
      <c r="G24" s="126">
        <v>497524</v>
      </c>
    </row>
    <row r="25" spans="1:7" ht="15.6" customHeight="1" x14ac:dyDescent="0.2">
      <c r="A25" s="271" t="s">
        <v>62</v>
      </c>
      <c r="B25" s="272"/>
      <c r="C25" s="272"/>
      <c r="D25" s="272"/>
      <c r="E25" s="131" t="s">
        <v>28</v>
      </c>
      <c r="F25" s="158">
        <v>3208422</v>
      </c>
      <c r="G25" s="126">
        <v>2182921</v>
      </c>
    </row>
    <row r="26" spans="1:7" s="42" customFormat="1" ht="27" customHeight="1" x14ac:dyDescent="0.2">
      <c r="A26" s="280" t="s">
        <v>171</v>
      </c>
      <c r="B26" s="281"/>
      <c r="C26" s="281"/>
      <c r="D26" s="281"/>
      <c r="E26" s="132" t="s">
        <v>34</v>
      </c>
      <c r="F26" s="128">
        <f>F9-F17</f>
        <v>-5961611</v>
      </c>
      <c r="G26" s="128">
        <f>G9-G17</f>
        <v>-1436450</v>
      </c>
    </row>
    <row r="27" spans="1:7" s="42" customFormat="1" ht="21" customHeight="1" x14ac:dyDescent="0.2">
      <c r="A27" s="290" t="s">
        <v>63</v>
      </c>
      <c r="B27" s="291"/>
      <c r="C27" s="291"/>
      <c r="D27" s="291"/>
      <c r="E27" s="291"/>
      <c r="F27" s="291"/>
      <c r="G27" s="292"/>
    </row>
    <row r="28" spans="1:7" s="42" customFormat="1" ht="15.6" customHeight="1" x14ac:dyDescent="0.2">
      <c r="A28" s="275" t="s">
        <v>172</v>
      </c>
      <c r="B28" s="276"/>
      <c r="C28" s="276"/>
      <c r="D28" s="276"/>
      <c r="E28" s="132" t="s">
        <v>38</v>
      </c>
      <c r="F28" s="127">
        <f>F30+F31+F32+F33+F34+F35+F36+F37+F38+F39+F40</f>
        <v>6775422</v>
      </c>
      <c r="G28" s="127">
        <f>G30+G31+G32+G33+G34+G35+G36+G37+G38+G39+G40</f>
        <v>2264881</v>
      </c>
    </row>
    <row r="29" spans="1:7" ht="15.6" customHeight="1" x14ac:dyDescent="0.2">
      <c r="A29" s="271" t="s">
        <v>59</v>
      </c>
      <c r="B29" s="272"/>
      <c r="C29" s="272"/>
      <c r="D29" s="272"/>
      <c r="E29" s="130"/>
      <c r="F29" s="125"/>
      <c r="G29" s="125"/>
    </row>
    <row r="30" spans="1:7" ht="15.6" customHeight="1" x14ac:dyDescent="0.2">
      <c r="A30" s="271" t="s">
        <v>64</v>
      </c>
      <c r="B30" s="272"/>
      <c r="C30" s="272"/>
      <c r="D30" s="272"/>
      <c r="E30" s="131" t="s">
        <v>39</v>
      </c>
      <c r="F30" s="126">
        <v>1270</v>
      </c>
      <c r="G30" s="158">
        <v>548200</v>
      </c>
    </row>
    <row r="31" spans="1:7" ht="15.6" customHeight="1" x14ac:dyDescent="0.2">
      <c r="A31" s="271" t="s">
        <v>65</v>
      </c>
      <c r="B31" s="272"/>
      <c r="C31" s="272"/>
      <c r="D31" s="272"/>
      <c r="E31" s="131" t="s">
        <v>40</v>
      </c>
      <c r="F31" s="126">
        <v>0</v>
      </c>
      <c r="G31" s="158">
        <v>287580</v>
      </c>
    </row>
    <row r="32" spans="1:7" ht="15.6" customHeight="1" x14ac:dyDescent="0.2">
      <c r="A32" s="271" t="s">
        <v>66</v>
      </c>
      <c r="B32" s="272"/>
      <c r="C32" s="272"/>
      <c r="D32" s="272"/>
      <c r="E32" s="131" t="s">
        <v>42</v>
      </c>
      <c r="F32" s="126">
        <v>0</v>
      </c>
      <c r="G32" s="158">
        <v>21710</v>
      </c>
    </row>
    <row r="33" spans="1:8" ht="28.5" customHeight="1" x14ac:dyDescent="0.2">
      <c r="A33" s="269" t="s">
        <v>183</v>
      </c>
      <c r="B33" s="270"/>
      <c r="C33" s="270"/>
      <c r="D33" s="270"/>
      <c r="E33" s="131" t="s">
        <v>44</v>
      </c>
      <c r="F33" s="126">
        <v>0</v>
      </c>
      <c r="G33" s="158">
        <v>0</v>
      </c>
    </row>
    <row r="34" spans="1:8" ht="15.6" customHeight="1" x14ac:dyDescent="0.2">
      <c r="A34" s="271" t="s">
        <v>184</v>
      </c>
      <c r="B34" s="272"/>
      <c r="C34" s="272"/>
      <c r="D34" s="272"/>
      <c r="E34" s="131" t="s">
        <v>67</v>
      </c>
      <c r="F34" s="126">
        <v>0</v>
      </c>
      <c r="G34" s="158">
        <v>0</v>
      </c>
    </row>
    <row r="35" spans="1:8" ht="15.6" customHeight="1" x14ac:dyDescent="0.2">
      <c r="A35" s="271" t="s">
        <v>185</v>
      </c>
      <c r="B35" s="272"/>
      <c r="C35" s="272"/>
      <c r="D35" s="272"/>
      <c r="E35" s="131" t="s">
        <v>69</v>
      </c>
      <c r="F35" s="126">
        <v>0</v>
      </c>
      <c r="G35" s="158">
        <v>0</v>
      </c>
    </row>
    <row r="36" spans="1:8" ht="15.6" customHeight="1" x14ac:dyDescent="0.2">
      <c r="A36" s="273" t="s">
        <v>186</v>
      </c>
      <c r="B36" s="274"/>
      <c r="C36" s="274"/>
      <c r="D36" s="274"/>
      <c r="E36" s="131" t="s">
        <v>70</v>
      </c>
      <c r="F36" s="126">
        <v>185</v>
      </c>
      <c r="G36" s="158">
        <v>418691</v>
      </c>
      <c r="H36" s="163"/>
    </row>
    <row r="37" spans="1:8" ht="15.6" customHeight="1" x14ac:dyDescent="0.2">
      <c r="A37" s="273" t="s">
        <v>68</v>
      </c>
      <c r="B37" s="274"/>
      <c r="C37" s="274"/>
      <c r="D37" s="274"/>
      <c r="E37" s="131" t="s">
        <v>187</v>
      </c>
      <c r="F37" s="126">
        <v>0</v>
      </c>
      <c r="G37" s="158">
        <v>0</v>
      </c>
      <c r="H37" s="163"/>
    </row>
    <row r="38" spans="1:8" ht="15.6" customHeight="1" x14ac:dyDescent="0.2">
      <c r="A38" s="273" t="s">
        <v>189</v>
      </c>
      <c r="B38" s="274"/>
      <c r="C38" s="274"/>
      <c r="D38" s="274"/>
      <c r="E38" s="131" t="s">
        <v>188</v>
      </c>
      <c r="F38" s="126">
        <v>0</v>
      </c>
      <c r="G38" s="158">
        <v>0</v>
      </c>
      <c r="H38" s="163"/>
    </row>
    <row r="39" spans="1:8" ht="15.6" customHeight="1" x14ac:dyDescent="0.2">
      <c r="A39" s="273" t="s">
        <v>177</v>
      </c>
      <c r="B39" s="274"/>
      <c r="C39" s="274"/>
      <c r="D39" s="274"/>
      <c r="E39" s="131" t="s">
        <v>47</v>
      </c>
      <c r="F39" s="126">
        <v>0</v>
      </c>
      <c r="G39" s="158">
        <v>0</v>
      </c>
      <c r="H39" s="163"/>
    </row>
    <row r="40" spans="1:8" ht="15.6" customHeight="1" x14ac:dyDescent="0.2">
      <c r="A40" s="273" t="s">
        <v>60</v>
      </c>
      <c r="B40" s="274"/>
      <c r="C40" s="274"/>
      <c r="D40" s="274"/>
      <c r="E40" s="131" t="s">
        <v>48</v>
      </c>
      <c r="F40" s="163">
        <f>7639532-865565</f>
        <v>6773967</v>
      </c>
      <c r="G40" s="158">
        <f>6691560-2660402-3042458</f>
        <v>988700</v>
      </c>
      <c r="H40" s="163"/>
    </row>
    <row r="41" spans="1:8" s="42" customFormat="1" ht="15.6" customHeight="1" x14ac:dyDescent="0.2">
      <c r="A41" s="275" t="s">
        <v>190</v>
      </c>
      <c r="B41" s="276"/>
      <c r="C41" s="276"/>
      <c r="D41" s="276"/>
      <c r="E41" s="133" t="s">
        <v>74</v>
      </c>
      <c r="F41" s="127">
        <f>F43+F44+F45+F46+F47+F48+F49+F50+F51+F52+F53</f>
        <v>3070456</v>
      </c>
      <c r="G41" s="134">
        <f>G43+G44+G45+G46+G47+G48+G49+G50+G51+G52+G53</f>
        <v>6442443</v>
      </c>
      <c r="H41" s="185"/>
    </row>
    <row r="42" spans="1:8" ht="15.6" customHeight="1" x14ac:dyDescent="0.2">
      <c r="A42" s="271" t="s">
        <v>59</v>
      </c>
      <c r="B42" s="272"/>
      <c r="C42" s="272"/>
      <c r="D42" s="272"/>
      <c r="E42" s="130"/>
      <c r="F42" s="125"/>
      <c r="G42" s="125"/>
      <c r="H42" s="163"/>
    </row>
    <row r="43" spans="1:8" ht="15.6" customHeight="1" x14ac:dyDescent="0.2">
      <c r="A43" s="271" t="s">
        <v>71</v>
      </c>
      <c r="B43" s="272"/>
      <c r="C43" s="272"/>
      <c r="D43" s="272"/>
      <c r="E43" s="135" t="s">
        <v>191</v>
      </c>
      <c r="F43" s="126">
        <v>216</v>
      </c>
      <c r="G43" s="158">
        <v>6352</v>
      </c>
      <c r="H43" s="163"/>
    </row>
    <row r="44" spans="1:8" ht="15.6" customHeight="1" x14ac:dyDescent="0.2">
      <c r="A44" s="271" t="s">
        <v>72</v>
      </c>
      <c r="B44" s="272"/>
      <c r="C44" s="272"/>
      <c r="D44" s="272"/>
      <c r="E44" s="135" t="s">
        <v>192</v>
      </c>
      <c r="F44" s="126">
        <v>0</v>
      </c>
      <c r="G44" s="158">
        <v>0</v>
      </c>
      <c r="H44" s="163"/>
    </row>
    <row r="45" spans="1:8" ht="15.6" customHeight="1" x14ac:dyDescent="0.2">
      <c r="A45" s="271" t="s">
        <v>73</v>
      </c>
      <c r="B45" s="272"/>
      <c r="C45" s="272"/>
      <c r="D45" s="272"/>
      <c r="E45" s="135" t="s">
        <v>193</v>
      </c>
      <c r="F45" s="126">
        <v>125233</v>
      </c>
      <c r="G45" s="158">
        <v>47152</v>
      </c>
      <c r="H45" s="163"/>
    </row>
    <row r="46" spans="1:8" ht="31.5" customHeight="1" x14ac:dyDescent="0.2">
      <c r="A46" s="269" t="s">
        <v>200</v>
      </c>
      <c r="B46" s="270"/>
      <c r="C46" s="270"/>
      <c r="D46" s="270"/>
      <c r="E46" s="135" t="s">
        <v>194</v>
      </c>
      <c r="F46" s="126">
        <v>0</v>
      </c>
      <c r="G46" s="158">
        <v>0</v>
      </c>
      <c r="H46" s="163"/>
    </row>
    <row r="47" spans="1:8" ht="15.6" customHeight="1" x14ac:dyDescent="0.2">
      <c r="A47" s="271" t="s">
        <v>201</v>
      </c>
      <c r="B47" s="272"/>
      <c r="C47" s="272"/>
      <c r="D47" s="272"/>
      <c r="E47" s="135" t="s">
        <v>195</v>
      </c>
      <c r="F47" s="126">
        <v>0</v>
      </c>
      <c r="G47" s="158">
        <v>0</v>
      </c>
      <c r="H47" s="163"/>
    </row>
    <row r="48" spans="1:8" ht="15.6" customHeight="1" x14ac:dyDescent="0.2">
      <c r="A48" s="271" t="s">
        <v>202</v>
      </c>
      <c r="B48" s="272"/>
      <c r="C48" s="272"/>
      <c r="D48" s="272"/>
      <c r="E48" s="135" t="s">
        <v>196</v>
      </c>
      <c r="F48" s="126">
        <v>0</v>
      </c>
      <c r="G48" s="158">
        <v>0</v>
      </c>
      <c r="H48" s="163"/>
    </row>
    <row r="49" spans="1:8" ht="15.6" customHeight="1" x14ac:dyDescent="0.2">
      <c r="A49" s="271" t="s">
        <v>203</v>
      </c>
      <c r="B49" s="272"/>
      <c r="C49" s="272"/>
      <c r="D49" s="272"/>
      <c r="E49" s="135" t="s">
        <v>197</v>
      </c>
      <c r="F49" s="126">
        <v>67099</v>
      </c>
      <c r="G49" s="158">
        <v>72000</v>
      </c>
      <c r="H49" s="163"/>
    </row>
    <row r="50" spans="1:8" ht="15.6" customHeight="1" x14ac:dyDescent="0.2">
      <c r="A50" s="271" t="s">
        <v>204</v>
      </c>
      <c r="B50" s="272"/>
      <c r="C50" s="272"/>
      <c r="D50" s="272"/>
      <c r="E50" s="135" t="s">
        <v>198</v>
      </c>
      <c r="F50" s="126">
        <f>3744664-2357953</f>
        <v>1386711</v>
      </c>
      <c r="G50" s="158">
        <v>5358912</v>
      </c>
      <c r="H50" s="163"/>
    </row>
    <row r="51" spans="1:8" ht="15.6" customHeight="1" x14ac:dyDescent="0.2">
      <c r="A51" s="271" t="s">
        <v>68</v>
      </c>
      <c r="B51" s="272"/>
      <c r="C51" s="272"/>
      <c r="D51" s="272"/>
      <c r="E51" s="135" t="s">
        <v>199</v>
      </c>
      <c r="F51" s="126">
        <v>0</v>
      </c>
      <c r="G51" s="158">
        <v>0</v>
      </c>
      <c r="H51" s="163"/>
    </row>
    <row r="52" spans="1:8" ht="15.6" customHeight="1" x14ac:dyDescent="0.2">
      <c r="A52" s="271" t="s">
        <v>205</v>
      </c>
      <c r="B52" s="272"/>
      <c r="C52" s="272"/>
      <c r="D52" s="272"/>
      <c r="E52" s="135" t="s">
        <v>76</v>
      </c>
      <c r="F52" s="126">
        <v>0</v>
      </c>
      <c r="G52" s="158">
        <v>0</v>
      </c>
      <c r="H52" s="163"/>
    </row>
    <row r="53" spans="1:8" ht="15.6" customHeight="1" x14ac:dyDescent="0.2">
      <c r="A53" s="271" t="s">
        <v>62</v>
      </c>
      <c r="B53" s="272"/>
      <c r="C53" s="272"/>
      <c r="D53" s="272"/>
      <c r="E53" s="135" t="s">
        <v>77</v>
      </c>
      <c r="F53" s="126">
        <v>1491197</v>
      </c>
      <c r="G53" s="158">
        <v>958027</v>
      </c>
      <c r="H53" s="184"/>
    </row>
    <row r="54" spans="1:8" s="42" customFormat="1" ht="37.5" customHeight="1" x14ac:dyDescent="0.2">
      <c r="A54" s="280" t="s">
        <v>206</v>
      </c>
      <c r="B54" s="281"/>
      <c r="C54" s="281"/>
      <c r="D54" s="281"/>
      <c r="E54" s="133" t="s">
        <v>79</v>
      </c>
      <c r="F54" s="127">
        <f>F28-F41</f>
        <v>3704966</v>
      </c>
      <c r="G54" s="127">
        <f>G28-G41</f>
        <v>-4177562</v>
      </c>
      <c r="H54" s="186"/>
    </row>
    <row r="55" spans="1:8" s="42" customFormat="1" ht="21.75" customHeight="1" x14ac:dyDescent="0.2">
      <c r="A55" s="290" t="s">
        <v>75</v>
      </c>
      <c r="B55" s="291"/>
      <c r="C55" s="291"/>
      <c r="D55" s="291"/>
      <c r="E55" s="291"/>
      <c r="F55" s="291"/>
      <c r="G55" s="292"/>
    </row>
    <row r="56" spans="1:8" s="42" customFormat="1" ht="15.6" customHeight="1" x14ac:dyDescent="0.2">
      <c r="A56" s="275" t="s">
        <v>207</v>
      </c>
      <c r="B56" s="276"/>
      <c r="C56" s="276"/>
      <c r="D56" s="276"/>
      <c r="E56" s="133" t="s">
        <v>82</v>
      </c>
      <c r="F56" s="127">
        <f>F58+F59+F60+F61</f>
        <v>4503642</v>
      </c>
      <c r="G56" s="127">
        <f>G58+G59+G60+G61</f>
        <v>3561437</v>
      </c>
    </row>
    <row r="57" spans="1:8" ht="15.6" customHeight="1" x14ac:dyDescent="0.2">
      <c r="A57" s="271" t="s">
        <v>59</v>
      </c>
      <c r="B57" s="272"/>
      <c r="C57" s="272"/>
      <c r="D57" s="272"/>
      <c r="E57" s="136"/>
      <c r="F57" s="125"/>
      <c r="G57" s="125"/>
    </row>
    <row r="58" spans="1:8" ht="15.6" customHeight="1" x14ac:dyDescent="0.2">
      <c r="A58" s="271" t="s">
        <v>209</v>
      </c>
      <c r="B58" s="272"/>
      <c r="C58" s="272"/>
      <c r="D58" s="272"/>
      <c r="E58" s="135" t="s">
        <v>208</v>
      </c>
      <c r="F58" s="126"/>
      <c r="G58" s="158">
        <v>1885087</v>
      </c>
    </row>
    <row r="59" spans="1:8" ht="15.6" customHeight="1" x14ac:dyDescent="0.2">
      <c r="A59" s="271" t="s">
        <v>78</v>
      </c>
      <c r="B59" s="272"/>
      <c r="C59" s="272"/>
      <c r="D59" s="272"/>
      <c r="E59" s="135" t="s">
        <v>212</v>
      </c>
      <c r="F59" s="126">
        <v>4030059</v>
      </c>
      <c r="G59" s="158">
        <v>877089</v>
      </c>
    </row>
    <row r="60" spans="1:8" ht="15.6" customHeight="1" x14ac:dyDescent="0.2">
      <c r="A60" s="271" t="s">
        <v>210</v>
      </c>
      <c r="B60" s="272"/>
      <c r="C60" s="272"/>
      <c r="D60" s="272"/>
      <c r="E60" s="135" t="s">
        <v>213</v>
      </c>
      <c r="F60" s="126">
        <v>172</v>
      </c>
      <c r="G60" s="158">
        <v>1420</v>
      </c>
    </row>
    <row r="61" spans="1:8" ht="15.6" customHeight="1" x14ac:dyDescent="0.2">
      <c r="A61" s="271" t="s">
        <v>60</v>
      </c>
      <c r="B61" s="272"/>
      <c r="C61" s="272"/>
      <c r="D61" s="272"/>
      <c r="E61" s="135" t="s">
        <v>214</v>
      </c>
      <c r="F61" s="126">
        <v>473411</v>
      </c>
      <c r="G61" s="158">
        <v>797841</v>
      </c>
    </row>
    <row r="62" spans="1:8" s="42" customFormat="1" ht="15.6" customHeight="1" x14ac:dyDescent="0.2">
      <c r="A62" s="275" t="s">
        <v>211</v>
      </c>
      <c r="B62" s="276"/>
      <c r="C62" s="276"/>
      <c r="D62" s="276"/>
      <c r="E62" s="133" t="s">
        <v>14</v>
      </c>
      <c r="F62" s="127">
        <f>F64+F65+F66+F67+F68</f>
        <v>1876179</v>
      </c>
      <c r="G62" s="127">
        <f>SUM(G64:G68)</f>
        <v>3455140</v>
      </c>
    </row>
    <row r="63" spans="1:8" ht="15.6" customHeight="1" x14ac:dyDescent="0.2">
      <c r="A63" s="271" t="s">
        <v>59</v>
      </c>
      <c r="B63" s="272"/>
      <c r="C63" s="272"/>
      <c r="D63" s="272"/>
      <c r="E63" s="136"/>
      <c r="F63" s="125"/>
      <c r="G63" s="125"/>
    </row>
    <row r="64" spans="1:8" ht="15.6" customHeight="1" x14ac:dyDescent="0.2">
      <c r="A64" s="271" t="s">
        <v>80</v>
      </c>
      <c r="B64" s="272"/>
      <c r="C64" s="272"/>
      <c r="D64" s="272"/>
      <c r="E64" s="135" t="s">
        <v>149</v>
      </c>
      <c r="F64" s="126">
        <v>1483529</v>
      </c>
      <c r="G64" s="158">
        <v>2122018</v>
      </c>
    </row>
    <row r="65" spans="1:8" ht="15.6" customHeight="1" x14ac:dyDescent="0.2">
      <c r="A65" s="271" t="s">
        <v>180</v>
      </c>
      <c r="B65" s="272"/>
      <c r="C65" s="272"/>
      <c r="D65" s="272"/>
      <c r="E65" s="135" t="s">
        <v>217</v>
      </c>
      <c r="F65" s="126">
        <v>0</v>
      </c>
      <c r="G65" s="158">
        <v>691806</v>
      </c>
    </row>
    <row r="66" spans="1:8" ht="15.6" customHeight="1" x14ac:dyDescent="0.2">
      <c r="A66" s="271" t="s">
        <v>81</v>
      </c>
      <c r="B66" s="272"/>
      <c r="C66" s="272"/>
      <c r="D66" s="272"/>
      <c r="E66" s="135" t="s">
        <v>218</v>
      </c>
      <c r="F66" s="126">
        <v>392650</v>
      </c>
      <c r="G66" s="158">
        <v>0</v>
      </c>
    </row>
    <row r="67" spans="1:8" ht="15.6" customHeight="1" x14ac:dyDescent="0.2">
      <c r="A67" s="271" t="s">
        <v>215</v>
      </c>
      <c r="B67" s="272"/>
      <c r="C67" s="272"/>
      <c r="D67" s="272"/>
      <c r="E67" s="135" t="s">
        <v>219</v>
      </c>
      <c r="F67" s="126">
        <v>0</v>
      </c>
      <c r="G67" s="158">
        <v>0</v>
      </c>
    </row>
    <row r="68" spans="1:8" ht="15.6" customHeight="1" x14ac:dyDescent="0.2">
      <c r="A68" s="271" t="s">
        <v>216</v>
      </c>
      <c r="B68" s="272"/>
      <c r="C68" s="272"/>
      <c r="D68" s="272"/>
      <c r="E68" s="135" t="s">
        <v>220</v>
      </c>
      <c r="F68" s="126"/>
      <c r="G68" s="158">
        <v>641316</v>
      </c>
    </row>
    <row r="69" spans="1:8" s="42" customFormat="1" ht="19.5" customHeight="1" x14ac:dyDescent="0.2">
      <c r="A69" s="283" t="s">
        <v>221</v>
      </c>
      <c r="B69" s="284"/>
      <c r="C69" s="284"/>
      <c r="D69" s="284"/>
      <c r="E69" s="287" t="s">
        <v>86</v>
      </c>
      <c r="F69" s="288">
        <f>F56-F62</f>
        <v>2627463</v>
      </c>
      <c r="G69" s="298">
        <f>G56-G62</f>
        <v>106297</v>
      </c>
    </row>
    <row r="70" spans="1:8" ht="16.5" customHeight="1" x14ac:dyDescent="0.2">
      <c r="A70" s="283"/>
      <c r="B70" s="284"/>
      <c r="C70" s="284"/>
      <c r="D70" s="284"/>
      <c r="E70" s="287"/>
      <c r="F70" s="289"/>
      <c r="G70" s="298"/>
      <c r="H70" s="145"/>
    </row>
    <row r="71" spans="1:8" ht="16.5" customHeight="1" x14ac:dyDescent="0.2">
      <c r="A71" s="280" t="s">
        <v>222</v>
      </c>
      <c r="B71" s="281"/>
      <c r="C71" s="281"/>
      <c r="D71" s="281"/>
      <c r="E71" s="133" t="s">
        <v>87</v>
      </c>
      <c r="F71" s="159"/>
      <c r="G71" s="164">
        <v>-18637</v>
      </c>
    </row>
    <row r="72" spans="1:8" s="42" customFormat="1" ht="26.25" customHeight="1" x14ac:dyDescent="0.2">
      <c r="A72" s="280" t="s">
        <v>223</v>
      </c>
      <c r="B72" s="281"/>
      <c r="C72" s="281"/>
      <c r="D72" s="281"/>
      <c r="E72" s="132">
        <v>130</v>
      </c>
      <c r="F72" s="137">
        <f>F26+F54+F69+F71</f>
        <v>370818</v>
      </c>
      <c r="G72" s="138">
        <f>G26+G54+G69+G71</f>
        <v>-5526352</v>
      </c>
    </row>
    <row r="73" spans="1:8" s="42" customFormat="1" ht="12.75" customHeight="1" x14ac:dyDescent="0.2">
      <c r="A73" s="280" t="s">
        <v>224</v>
      </c>
      <c r="B73" s="281"/>
      <c r="C73" s="281"/>
      <c r="D73" s="281"/>
      <c r="E73" s="132">
        <v>140</v>
      </c>
      <c r="F73" s="165">
        <f>[1]Бух.баланс!H18</f>
        <v>207915</v>
      </c>
      <c r="G73" s="164">
        <v>5658654</v>
      </c>
    </row>
    <row r="74" spans="1:8" s="42" customFormat="1" ht="21" customHeight="1" thickBot="1" x14ac:dyDescent="0.25">
      <c r="A74" s="285" t="s">
        <v>225</v>
      </c>
      <c r="B74" s="286"/>
      <c r="C74" s="286"/>
      <c r="D74" s="286"/>
      <c r="E74" s="139">
        <v>150</v>
      </c>
      <c r="F74" s="140">
        <f>F73+F72</f>
        <v>578733</v>
      </c>
      <c r="G74" s="140">
        <f>G73+G72</f>
        <v>132302</v>
      </c>
    </row>
    <row r="75" spans="1:8" s="42" customFormat="1" ht="12.75" customHeight="1" x14ac:dyDescent="0.2">
      <c r="A75" s="87"/>
      <c r="B75" s="87"/>
      <c r="C75" s="87"/>
      <c r="D75" s="87"/>
      <c r="E75" s="88"/>
      <c r="F75" s="108"/>
      <c r="G75" s="108"/>
    </row>
    <row r="76" spans="1:8" s="42" customFormat="1" ht="12.75" customHeight="1" x14ac:dyDescent="0.2">
      <c r="A76" s="87"/>
      <c r="B76" s="87"/>
      <c r="C76" s="87"/>
      <c r="D76" s="87"/>
      <c r="E76" s="88"/>
      <c r="F76" s="108"/>
      <c r="G76" s="108"/>
    </row>
    <row r="77" spans="1:8" ht="9" customHeight="1" x14ac:dyDescent="0.2">
      <c r="A77" s="3" t="s">
        <v>52</v>
      </c>
      <c r="F77" s="16"/>
      <c r="G77" s="16"/>
    </row>
    <row r="78" spans="1:8" s="42" customFormat="1" ht="12.75" customHeight="1" x14ac:dyDescent="0.2">
      <c r="B78" s="6" t="s">
        <v>53</v>
      </c>
      <c r="C78" s="258" t="s">
        <v>268</v>
      </c>
      <c r="D78" s="258"/>
      <c r="E78" s="258"/>
      <c r="F78" s="18"/>
      <c r="G78" s="17"/>
    </row>
    <row r="79" spans="1:8" s="42" customFormat="1" ht="13.5" customHeight="1" x14ac:dyDescent="0.2">
      <c r="B79" s="4"/>
      <c r="C79" s="282"/>
      <c r="D79" s="282"/>
      <c r="E79" s="282"/>
      <c r="F79" s="36"/>
      <c r="G79" s="37"/>
    </row>
    <row r="80" spans="1:8" ht="12.75" customHeight="1" x14ac:dyDescent="0.2">
      <c r="B80" s="4" t="s">
        <v>88</v>
      </c>
      <c r="C80" s="258" t="s">
        <v>269</v>
      </c>
      <c r="D80" s="258"/>
      <c r="E80" s="258"/>
      <c r="F80" s="18"/>
      <c r="G80" s="17"/>
    </row>
    <row r="81" spans="2:7" s="42" customFormat="1" ht="12.75" customHeight="1" x14ac:dyDescent="0.2">
      <c r="B81" s="4"/>
      <c r="C81" s="282"/>
      <c r="D81" s="282"/>
      <c r="E81" s="282"/>
      <c r="F81" s="36"/>
      <c r="G81" s="38"/>
    </row>
    <row r="82" spans="2:7" ht="8.25" customHeight="1" x14ac:dyDescent="0.2">
      <c r="B82" s="4"/>
      <c r="C82" s="4"/>
      <c r="D82" s="4"/>
      <c r="E82" s="4"/>
      <c r="F82" s="4"/>
      <c r="G82" s="32"/>
    </row>
    <row r="83" spans="2:7" x14ac:dyDescent="0.2">
      <c r="B83" s="4" t="s">
        <v>56</v>
      </c>
      <c r="C83" s="4"/>
      <c r="D83" s="4"/>
      <c r="E83" s="4"/>
      <c r="F83" s="4"/>
      <c r="G83" s="32"/>
    </row>
  </sheetData>
  <mergeCells count="78">
    <mergeCell ref="A15:D15"/>
    <mergeCell ref="G69:G70"/>
    <mergeCell ref="A17:D17"/>
    <mergeCell ref="A18:D18"/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8:G8"/>
    <mergeCell ref="A9:D9"/>
    <mergeCell ref="A12:D12"/>
    <mergeCell ref="A13:D13"/>
    <mergeCell ref="A14:D14"/>
    <mergeCell ref="F69:F70"/>
    <mergeCell ref="A26:D26"/>
    <mergeCell ref="A10:D10"/>
    <mergeCell ref="A11:D11"/>
    <mergeCell ref="A23:D23"/>
    <mergeCell ref="A24:D24"/>
    <mergeCell ref="A25:D25"/>
    <mergeCell ref="A27:G27"/>
    <mergeCell ref="A28:D28"/>
    <mergeCell ref="A29:D29"/>
    <mergeCell ref="A30:D30"/>
    <mergeCell ref="A31:D31"/>
    <mergeCell ref="A32:D32"/>
    <mergeCell ref="A44:D44"/>
    <mergeCell ref="A19:D19"/>
    <mergeCell ref="A16:D16"/>
    <mergeCell ref="C81:E81"/>
    <mergeCell ref="A69:D70"/>
    <mergeCell ref="C78:E78"/>
    <mergeCell ref="C79:E79"/>
    <mergeCell ref="C80:E80"/>
    <mergeCell ref="A73:D73"/>
    <mergeCell ref="A74:D74"/>
    <mergeCell ref="A72:D72"/>
    <mergeCell ref="E69:E70"/>
    <mergeCell ref="A71:D71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B2:D2"/>
    <mergeCell ref="E2:G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1"/>
  <sheetViews>
    <sheetView topLeftCell="A31" zoomScale="80" zoomScaleNormal="80" workbookViewId="0">
      <selection activeCell="N8" sqref="N8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5" customWidth="1"/>
    <col min="5" max="5" width="15.140625" style="15" customWidth="1"/>
    <col min="6" max="6" width="14" style="15" customWidth="1"/>
    <col min="7" max="7" width="14.5703125" style="15" customWidth="1"/>
    <col min="8" max="8" width="14.28515625" style="15" bestFit="1" customWidth="1"/>
    <col min="9" max="9" width="13.140625" style="15" customWidth="1"/>
    <col min="10" max="10" width="14.5703125" style="15" customWidth="1"/>
    <col min="11" max="16384" width="8.85546875" style="7"/>
  </cols>
  <sheetData>
    <row r="1" spans="1:10" ht="12.75" customHeight="1" x14ac:dyDescent="0.2">
      <c r="C1" s="8"/>
      <c r="D1" s="14"/>
      <c r="H1" s="309"/>
      <c r="I1" s="309"/>
      <c r="J1" s="309"/>
    </row>
    <row r="2" spans="1:10" ht="12.75" customHeight="1" x14ac:dyDescent="0.2">
      <c r="A2" s="9" t="s">
        <v>272</v>
      </c>
      <c r="H2" s="43"/>
      <c r="I2" s="43"/>
      <c r="J2" s="48"/>
    </row>
    <row r="3" spans="1:10" ht="12.75" customHeight="1" x14ac:dyDescent="0.2">
      <c r="H3" s="43"/>
      <c r="I3" s="43"/>
      <c r="J3" s="48"/>
    </row>
    <row r="4" spans="1:10" ht="12.75" customHeight="1" x14ac:dyDescent="0.25">
      <c r="B4" s="63" t="s">
        <v>280</v>
      </c>
      <c r="C4" s="63"/>
      <c r="D4" s="63"/>
      <c r="E4" s="63"/>
      <c r="F4" s="63"/>
      <c r="G4" s="63"/>
      <c r="H4" s="63"/>
      <c r="I4" s="63"/>
    </row>
    <row r="5" spans="1:10" ht="12.75" customHeight="1" thickBot="1" x14ac:dyDescent="0.3">
      <c r="C5" s="62"/>
      <c r="D5" s="62"/>
      <c r="E5" s="62"/>
      <c r="F5" s="85"/>
      <c r="G5" s="82"/>
      <c r="H5" s="62"/>
    </row>
    <row r="6" spans="1:10" ht="25.5" customHeight="1" x14ac:dyDescent="0.2">
      <c r="A6" s="314"/>
      <c r="B6" s="315"/>
      <c r="C6" s="318" t="s">
        <v>4</v>
      </c>
      <c r="D6" s="320" t="s">
        <v>89</v>
      </c>
      <c r="E6" s="321"/>
      <c r="F6" s="321"/>
      <c r="G6" s="321"/>
      <c r="H6" s="322"/>
      <c r="I6" s="310" t="s">
        <v>258</v>
      </c>
      <c r="J6" s="312" t="s">
        <v>51</v>
      </c>
    </row>
    <row r="7" spans="1:10" ht="61.5" customHeight="1" thickBot="1" x14ac:dyDescent="0.25">
      <c r="A7" s="316"/>
      <c r="B7" s="317"/>
      <c r="C7" s="319"/>
      <c r="D7" s="57" t="s">
        <v>259</v>
      </c>
      <c r="E7" s="57" t="s">
        <v>257</v>
      </c>
      <c r="F7" s="57" t="s">
        <v>50</v>
      </c>
      <c r="G7" s="57" t="s">
        <v>254</v>
      </c>
      <c r="H7" s="57" t="s">
        <v>243</v>
      </c>
      <c r="I7" s="311"/>
      <c r="J7" s="313"/>
    </row>
    <row r="8" spans="1:10" ht="29.25" customHeight="1" x14ac:dyDescent="0.2">
      <c r="A8" s="323" t="s">
        <v>90</v>
      </c>
      <c r="B8" s="324"/>
      <c r="C8" s="122" t="s">
        <v>5</v>
      </c>
      <c r="D8" s="203">
        <v>31585557</v>
      </c>
      <c r="E8" s="203">
        <v>-618111</v>
      </c>
      <c r="F8" s="203">
        <v>-15699287</v>
      </c>
      <c r="G8" s="203">
        <v>1205128</v>
      </c>
      <c r="H8" s="203">
        <v>16473287</v>
      </c>
      <c r="I8" s="203">
        <v>-941905</v>
      </c>
      <c r="J8" s="204">
        <v>15531382</v>
      </c>
    </row>
    <row r="9" spans="1:10" ht="26.25" customHeight="1" x14ac:dyDescent="0.2">
      <c r="A9" s="302" t="s">
        <v>226</v>
      </c>
      <c r="B9" s="303"/>
      <c r="C9" s="72" t="s">
        <v>6</v>
      </c>
      <c r="D9" s="91">
        <v>0</v>
      </c>
      <c r="E9" s="91">
        <v>0</v>
      </c>
      <c r="F9" s="92">
        <v>0</v>
      </c>
      <c r="G9" s="92">
        <v>0</v>
      </c>
      <c r="H9" s="92">
        <f>D9+E9+G9</f>
        <v>0</v>
      </c>
      <c r="I9" s="92">
        <v>0</v>
      </c>
      <c r="J9" s="93">
        <v>0</v>
      </c>
    </row>
    <row r="10" spans="1:10" ht="27" customHeight="1" x14ac:dyDescent="0.2">
      <c r="A10" s="325" t="s">
        <v>252</v>
      </c>
      <c r="B10" s="326"/>
      <c r="C10" s="72" t="s">
        <v>14</v>
      </c>
      <c r="D10" s="109">
        <f>D8</f>
        <v>31585557</v>
      </c>
      <c r="E10" s="109">
        <f t="shared" ref="E10:I10" si="0">E8</f>
        <v>-618111</v>
      </c>
      <c r="F10" s="109">
        <f>F8</f>
        <v>-15699287</v>
      </c>
      <c r="G10" s="109">
        <f>G8</f>
        <v>1205128</v>
      </c>
      <c r="H10" s="109">
        <f>SUM(D10:G10)</f>
        <v>16473287</v>
      </c>
      <c r="I10" s="109">
        <f t="shared" si="0"/>
        <v>-941905</v>
      </c>
      <c r="J10" s="110">
        <f>H10+I10</f>
        <v>15531382</v>
      </c>
    </row>
    <row r="11" spans="1:10" ht="39" customHeight="1" x14ac:dyDescent="0.2">
      <c r="A11" s="304" t="s">
        <v>227</v>
      </c>
      <c r="B11" s="305"/>
      <c r="C11" s="73" t="s">
        <v>31</v>
      </c>
      <c r="D11" s="109">
        <v>0</v>
      </c>
      <c r="E11" s="109">
        <v>0</v>
      </c>
      <c r="F11" s="109">
        <f>F12+F13</f>
        <v>0</v>
      </c>
      <c r="G11" s="109">
        <f>G12+G13</f>
        <v>-5269373</v>
      </c>
      <c r="H11" s="109">
        <f>H12+H13</f>
        <v>-5269373</v>
      </c>
      <c r="I11" s="109">
        <f>I12+I13</f>
        <v>-15325</v>
      </c>
      <c r="J11" s="110">
        <f>SUM(H11:I11)</f>
        <v>-5284698</v>
      </c>
    </row>
    <row r="12" spans="1:10" ht="27.75" customHeight="1" x14ac:dyDescent="0.2">
      <c r="A12" s="302" t="s">
        <v>244</v>
      </c>
      <c r="B12" s="303"/>
      <c r="C12" s="72" t="s">
        <v>235</v>
      </c>
      <c r="D12" s="91">
        <v>0</v>
      </c>
      <c r="E12" s="91">
        <v>0</v>
      </c>
      <c r="F12" s="91">
        <v>0</v>
      </c>
      <c r="G12" s="91">
        <f>'Отчет оПрибылиУбытках'!G28</f>
        <v>-5269373</v>
      </c>
      <c r="H12" s="92">
        <f t="shared" ref="H12" si="1">D12+E12+G12</f>
        <v>-5269373</v>
      </c>
      <c r="I12" s="92">
        <f>'Отчет оПрибылиУбытках'!G29</f>
        <v>-15325</v>
      </c>
      <c r="J12" s="94">
        <f>H12+I12</f>
        <v>-5284698</v>
      </c>
    </row>
    <row r="13" spans="1:10" ht="35.25" customHeight="1" x14ac:dyDescent="0.2">
      <c r="A13" s="302" t="s">
        <v>260</v>
      </c>
      <c r="B13" s="303"/>
      <c r="C13" s="73" t="s">
        <v>236</v>
      </c>
      <c r="D13" s="91">
        <v>0</v>
      </c>
      <c r="E13" s="91">
        <v>0</v>
      </c>
      <c r="F13" s="91"/>
      <c r="G13" s="91">
        <v>0</v>
      </c>
      <c r="H13" s="92">
        <f>D13+E13+F13</f>
        <v>0</v>
      </c>
      <c r="I13" s="92"/>
      <c r="J13" s="94">
        <f>H13+I13</f>
        <v>0</v>
      </c>
    </row>
    <row r="14" spans="1:10" ht="37.5" customHeight="1" x14ac:dyDescent="0.2">
      <c r="A14" s="304" t="s">
        <v>283</v>
      </c>
      <c r="B14" s="305"/>
      <c r="C14" s="73" t="s">
        <v>36</v>
      </c>
      <c r="D14" s="109">
        <f t="shared" ref="D14:J14" si="2">D16+D17+D18+D19+D20+D21</f>
        <v>67</v>
      </c>
      <c r="E14" s="109">
        <f t="shared" si="2"/>
        <v>0</v>
      </c>
      <c r="F14" s="109">
        <f t="shared" si="2"/>
        <v>-35</v>
      </c>
      <c r="G14" s="109">
        <f t="shared" si="2"/>
        <v>0</v>
      </c>
      <c r="H14" s="109">
        <f t="shared" si="2"/>
        <v>32</v>
      </c>
      <c r="I14" s="109">
        <f t="shared" si="2"/>
        <v>0</v>
      </c>
      <c r="J14" s="110">
        <f t="shared" si="2"/>
        <v>32</v>
      </c>
    </row>
    <row r="15" spans="1:10" x14ac:dyDescent="0.2">
      <c r="A15" s="302" t="s">
        <v>164</v>
      </c>
      <c r="B15" s="303"/>
      <c r="C15" s="72"/>
      <c r="D15" s="91">
        <v>0</v>
      </c>
      <c r="E15" s="91">
        <v>0</v>
      </c>
      <c r="F15" s="91">
        <v>0</v>
      </c>
      <c r="G15" s="91">
        <v>0</v>
      </c>
      <c r="H15" s="92">
        <f>D15+E15+G15</f>
        <v>0</v>
      </c>
      <c r="I15" s="92">
        <v>0</v>
      </c>
      <c r="J15" s="94">
        <v>0</v>
      </c>
    </row>
    <row r="16" spans="1:10" x14ac:dyDescent="0.2">
      <c r="A16" s="302" t="s">
        <v>248</v>
      </c>
      <c r="B16" s="303"/>
      <c r="C16" s="72" t="s">
        <v>237</v>
      </c>
      <c r="D16" s="91">
        <v>0</v>
      </c>
      <c r="E16" s="91">
        <v>0</v>
      </c>
      <c r="F16" s="91">
        <v>0</v>
      </c>
      <c r="G16" s="91">
        <v>0</v>
      </c>
      <c r="H16" s="92">
        <f>D16+E16+G16</f>
        <v>0</v>
      </c>
      <c r="I16" s="92">
        <v>0</v>
      </c>
      <c r="J16" s="94">
        <v>0</v>
      </c>
    </row>
    <row r="17" spans="1:10" x14ac:dyDescent="0.2">
      <c r="A17" s="299" t="s">
        <v>228</v>
      </c>
      <c r="B17" s="308"/>
      <c r="C17" s="72" t="s">
        <v>238</v>
      </c>
      <c r="D17" s="95">
        <v>67</v>
      </c>
      <c r="E17" s="95"/>
      <c r="F17" s="95">
        <v>-35</v>
      </c>
      <c r="G17" s="95">
        <v>0</v>
      </c>
      <c r="H17" s="92">
        <f>D17+E17+G17+F17</f>
        <v>32</v>
      </c>
      <c r="I17" s="92">
        <v>0</v>
      </c>
      <c r="J17" s="96">
        <f>H17</f>
        <v>32</v>
      </c>
    </row>
    <row r="18" spans="1:10" ht="26.25" customHeight="1" x14ac:dyDescent="0.2">
      <c r="A18" s="299" t="s">
        <v>246</v>
      </c>
      <c r="B18" s="308"/>
      <c r="C18" s="54">
        <v>315</v>
      </c>
      <c r="D18" s="91">
        <v>0</v>
      </c>
      <c r="E18" s="91"/>
      <c r="F18" s="91">
        <v>0</v>
      </c>
      <c r="G18" s="91">
        <v>0</v>
      </c>
      <c r="H18" s="92">
        <f>D18+E18+G18</f>
        <v>0</v>
      </c>
      <c r="I18" s="92">
        <v>0</v>
      </c>
      <c r="J18" s="96">
        <f>H18</f>
        <v>0</v>
      </c>
    </row>
    <row r="19" spans="1:10" ht="28.5" customHeight="1" x14ac:dyDescent="0.2">
      <c r="A19" s="299" t="s">
        <v>230</v>
      </c>
      <c r="B19" s="300"/>
      <c r="C19" s="54">
        <v>316</v>
      </c>
      <c r="D19" s="91">
        <v>0</v>
      </c>
      <c r="E19" s="91">
        <v>0</v>
      </c>
      <c r="F19" s="91">
        <v>0</v>
      </c>
      <c r="G19" s="91">
        <v>0</v>
      </c>
      <c r="H19" s="92">
        <f>D19+E19+G19</f>
        <v>0</v>
      </c>
      <c r="I19" s="92">
        <v>0</v>
      </c>
      <c r="J19" s="94">
        <v>0</v>
      </c>
    </row>
    <row r="20" spans="1:10" ht="27" customHeight="1" x14ac:dyDescent="0.2">
      <c r="A20" s="299" t="s">
        <v>231</v>
      </c>
      <c r="B20" s="300"/>
      <c r="C20" s="54">
        <v>317</v>
      </c>
      <c r="D20" s="91">
        <v>0</v>
      </c>
      <c r="E20" s="91">
        <v>0</v>
      </c>
      <c r="F20" s="91">
        <v>0</v>
      </c>
      <c r="G20" s="91">
        <v>0</v>
      </c>
      <c r="H20" s="92">
        <f>D20+E20+G20</f>
        <v>0</v>
      </c>
      <c r="I20" s="92">
        <v>0</v>
      </c>
      <c r="J20" s="94">
        <v>0</v>
      </c>
    </row>
    <row r="21" spans="1:10" ht="40.5" customHeight="1" x14ac:dyDescent="0.2">
      <c r="A21" s="299" t="s">
        <v>264</v>
      </c>
      <c r="B21" s="308"/>
      <c r="C21" s="54">
        <v>318</v>
      </c>
      <c r="D21" s="91">
        <v>0</v>
      </c>
      <c r="E21" s="91">
        <v>0</v>
      </c>
      <c r="F21" s="91"/>
      <c r="G21" s="91"/>
      <c r="H21" s="92">
        <f>F21+G21</f>
        <v>0</v>
      </c>
      <c r="I21" s="92"/>
      <c r="J21" s="94">
        <f>SUM(H21:I21)</f>
        <v>0</v>
      </c>
    </row>
    <row r="22" spans="1:10" ht="26.25" customHeight="1" x14ac:dyDescent="0.2">
      <c r="A22" s="323" t="s">
        <v>281</v>
      </c>
      <c r="B22" s="324"/>
      <c r="C22" s="55">
        <v>400</v>
      </c>
      <c r="D22" s="141">
        <f t="shared" ref="D22:J22" si="3">D10+D11+SUM(D16:D21)</f>
        <v>31585624</v>
      </c>
      <c r="E22" s="141">
        <f t="shared" si="3"/>
        <v>-618111</v>
      </c>
      <c r="F22" s="141">
        <f t="shared" si="3"/>
        <v>-15699322</v>
      </c>
      <c r="G22" s="141">
        <f t="shared" si="3"/>
        <v>-4064245</v>
      </c>
      <c r="H22" s="141">
        <f t="shared" si="3"/>
        <v>11203946</v>
      </c>
      <c r="I22" s="141">
        <f t="shared" si="3"/>
        <v>-957230</v>
      </c>
      <c r="J22" s="142">
        <f t="shared" si="3"/>
        <v>10246716</v>
      </c>
    </row>
    <row r="23" spans="1:10" ht="28.5" customHeight="1" x14ac:dyDescent="0.2">
      <c r="A23" s="323" t="s">
        <v>247</v>
      </c>
      <c r="B23" s="324"/>
      <c r="C23" s="55"/>
      <c r="D23" s="109">
        <f>Бух.баланс!H69</f>
        <v>31585624</v>
      </c>
      <c r="E23" s="109">
        <f>Бух.баланс!H71</f>
        <v>-618111</v>
      </c>
      <c r="F23" s="109">
        <f>Бух.баланс!H70+Бух.баланс!H72</f>
        <v>-16598509</v>
      </c>
      <c r="G23" s="109">
        <f>Бух.баланс!H73</f>
        <v>-9396269</v>
      </c>
      <c r="H23" s="141">
        <f>SUM(D23:G23)</f>
        <v>4972735</v>
      </c>
      <c r="I23" s="111">
        <f>Бух.баланс!H75</f>
        <v>-1036720</v>
      </c>
      <c r="J23" s="110">
        <f>H23+I23</f>
        <v>3936015</v>
      </c>
    </row>
    <row r="24" spans="1:10" ht="27.75" customHeight="1" x14ac:dyDescent="0.2">
      <c r="A24" s="299" t="s">
        <v>226</v>
      </c>
      <c r="B24" s="308"/>
      <c r="C24" s="54">
        <v>401</v>
      </c>
      <c r="D24" s="91"/>
      <c r="E24" s="91"/>
      <c r="F24" s="91"/>
      <c r="G24" s="91"/>
      <c r="H24" s="92">
        <f>D24+E24+G24</f>
        <v>0</v>
      </c>
      <c r="I24" s="92"/>
      <c r="J24" s="94"/>
    </row>
    <row r="25" spans="1:10" ht="28.5" customHeight="1" x14ac:dyDescent="0.2">
      <c r="A25" s="323" t="s">
        <v>253</v>
      </c>
      <c r="B25" s="324"/>
      <c r="C25" s="55">
        <v>500</v>
      </c>
      <c r="D25" s="109">
        <f>D23</f>
        <v>31585624</v>
      </c>
      <c r="E25" s="109">
        <f t="shared" ref="E25:J25" si="4">E23</f>
        <v>-618111</v>
      </c>
      <c r="F25" s="109">
        <f t="shared" si="4"/>
        <v>-16598509</v>
      </c>
      <c r="G25" s="109">
        <f t="shared" si="4"/>
        <v>-9396269</v>
      </c>
      <c r="H25" s="109">
        <f t="shared" si="4"/>
        <v>4972735</v>
      </c>
      <c r="I25" s="109">
        <f t="shared" si="4"/>
        <v>-1036720</v>
      </c>
      <c r="J25" s="110">
        <f t="shared" si="4"/>
        <v>3936015</v>
      </c>
    </row>
    <row r="26" spans="1:10" ht="24.75" customHeight="1" x14ac:dyDescent="0.2">
      <c r="A26" s="323" t="s">
        <v>232</v>
      </c>
      <c r="B26" s="324"/>
      <c r="C26" s="55">
        <v>600</v>
      </c>
      <c r="D26" s="109">
        <v>0</v>
      </c>
      <c r="E26" s="109">
        <v>0</v>
      </c>
      <c r="F26" s="109">
        <f>F27+F28</f>
        <v>0</v>
      </c>
      <c r="G26" s="109">
        <f t="shared" ref="G26:J26" si="5">G27+G28</f>
        <v>2711202</v>
      </c>
      <c r="H26" s="109">
        <f t="shared" si="5"/>
        <v>2711202</v>
      </c>
      <c r="I26" s="109">
        <f t="shared" si="5"/>
        <v>-1833</v>
      </c>
      <c r="J26" s="110">
        <f t="shared" si="5"/>
        <v>2709369</v>
      </c>
    </row>
    <row r="27" spans="1:10" ht="23.25" customHeight="1" x14ac:dyDescent="0.2">
      <c r="A27" s="299" t="s">
        <v>245</v>
      </c>
      <c r="B27" s="308"/>
      <c r="C27" s="55">
        <v>610</v>
      </c>
      <c r="D27" s="91">
        <v>0</v>
      </c>
      <c r="E27" s="91">
        <v>0</v>
      </c>
      <c r="F27" s="91">
        <v>0</v>
      </c>
      <c r="G27" s="91">
        <f>'Отчет оПрибылиУбытках'!F28</f>
        <v>2711202</v>
      </c>
      <c r="H27" s="92">
        <f t="shared" ref="H27:H34" si="6">SUM(D27:G27)</f>
        <v>2711202</v>
      </c>
      <c r="I27" s="92">
        <f>'Отчет оПрибылиУбытках'!F29</f>
        <v>-1833</v>
      </c>
      <c r="J27" s="94">
        <f>SUM(H27:I27)</f>
        <v>2709369</v>
      </c>
    </row>
    <row r="28" spans="1:10" ht="36.75" customHeight="1" x14ac:dyDescent="0.2">
      <c r="A28" s="299" t="s">
        <v>233</v>
      </c>
      <c r="B28" s="308"/>
      <c r="C28" s="55">
        <v>620</v>
      </c>
      <c r="D28" s="91">
        <v>0</v>
      </c>
      <c r="E28" s="91">
        <v>0</v>
      </c>
      <c r="F28" s="109">
        <f>SUM(F30:F35)</f>
        <v>0</v>
      </c>
      <c r="G28" s="109">
        <f>SUM(G30:G35)</f>
        <v>0</v>
      </c>
      <c r="H28" s="109">
        <f>SUM(H30:H35)</f>
        <v>0</v>
      </c>
      <c r="I28" s="109">
        <f>SUM(I30:I35)</f>
        <v>0</v>
      </c>
      <c r="J28" s="110">
        <f>SUM(J30:J35)</f>
        <v>0</v>
      </c>
    </row>
    <row r="29" spans="1:10" ht="24.75" customHeight="1" x14ac:dyDescent="0.2">
      <c r="A29" s="304" t="s">
        <v>234</v>
      </c>
      <c r="B29" s="305"/>
      <c r="C29" s="55">
        <v>700</v>
      </c>
      <c r="D29" s="109">
        <f>D30+D31+D32+D33+D34+D35</f>
        <v>0</v>
      </c>
      <c r="E29" s="109">
        <f>E30+E31+E32+E33+E34+E35</f>
        <v>0</v>
      </c>
      <c r="F29" s="109"/>
      <c r="G29" s="109"/>
      <c r="H29" s="109"/>
      <c r="I29" s="109"/>
      <c r="J29" s="110"/>
    </row>
    <row r="30" spans="1:10" ht="17.25" customHeight="1" x14ac:dyDescent="0.2">
      <c r="A30" s="299" t="s">
        <v>228</v>
      </c>
      <c r="B30" s="308"/>
      <c r="C30" s="69">
        <v>711</v>
      </c>
      <c r="D30" s="95"/>
      <c r="E30" s="95"/>
      <c r="F30" s="95"/>
      <c r="G30" s="95">
        <v>0</v>
      </c>
      <c r="H30" s="92">
        <f t="shared" si="6"/>
        <v>0</v>
      </c>
      <c r="I30" s="92">
        <v>0</v>
      </c>
      <c r="J30" s="96">
        <f>H30</f>
        <v>0</v>
      </c>
    </row>
    <row r="31" spans="1:10" ht="25.5" customHeight="1" x14ac:dyDescent="0.2">
      <c r="A31" s="299" t="s">
        <v>246</v>
      </c>
      <c r="B31" s="308"/>
      <c r="C31" s="69">
        <v>712</v>
      </c>
      <c r="D31" s="95">
        <v>0</v>
      </c>
      <c r="E31" s="95"/>
      <c r="F31" s="95"/>
      <c r="G31" s="95"/>
      <c r="H31" s="92">
        <f t="shared" si="6"/>
        <v>0</v>
      </c>
      <c r="I31" s="92">
        <v>0</v>
      </c>
      <c r="J31" s="96">
        <f t="shared" ref="J31:J34" si="7">H31</f>
        <v>0</v>
      </c>
    </row>
    <row r="32" spans="1:10" x14ac:dyDescent="0.2">
      <c r="A32" s="299" t="s">
        <v>229</v>
      </c>
      <c r="B32" s="308"/>
      <c r="C32" s="69">
        <v>715</v>
      </c>
      <c r="D32" s="95">
        <v>0</v>
      </c>
      <c r="E32" s="95">
        <v>0</v>
      </c>
      <c r="F32" s="95">
        <v>0</v>
      </c>
      <c r="G32" s="95"/>
      <c r="H32" s="92">
        <f t="shared" si="6"/>
        <v>0</v>
      </c>
      <c r="I32" s="92">
        <v>0</v>
      </c>
      <c r="J32" s="96">
        <f t="shared" si="7"/>
        <v>0</v>
      </c>
    </row>
    <row r="33" spans="1:10" ht="24" customHeight="1" x14ac:dyDescent="0.2">
      <c r="A33" s="299" t="s">
        <v>230</v>
      </c>
      <c r="B33" s="308"/>
      <c r="C33" s="69">
        <v>716</v>
      </c>
      <c r="D33" s="95">
        <v>0</v>
      </c>
      <c r="E33" s="95">
        <v>0</v>
      </c>
      <c r="F33" s="95">
        <v>0</v>
      </c>
      <c r="G33" s="95"/>
      <c r="H33" s="92">
        <f t="shared" si="6"/>
        <v>0</v>
      </c>
      <c r="I33" s="92">
        <v>0</v>
      </c>
      <c r="J33" s="96">
        <f t="shared" si="7"/>
        <v>0</v>
      </c>
    </row>
    <row r="34" spans="1:10" ht="28.5" customHeight="1" x14ac:dyDescent="0.2">
      <c r="A34" s="299" t="s">
        <v>231</v>
      </c>
      <c r="B34" s="300"/>
      <c r="C34" s="69">
        <v>717</v>
      </c>
      <c r="D34" s="95">
        <v>0</v>
      </c>
      <c r="E34" s="95">
        <v>0</v>
      </c>
      <c r="F34" s="95"/>
      <c r="G34" s="95">
        <v>0</v>
      </c>
      <c r="H34" s="92">
        <f t="shared" si="6"/>
        <v>0</v>
      </c>
      <c r="I34" s="92">
        <v>0</v>
      </c>
      <c r="J34" s="96">
        <f t="shared" si="7"/>
        <v>0</v>
      </c>
    </row>
    <row r="35" spans="1:10" ht="35.25" customHeight="1" x14ac:dyDescent="0.2">
      <c r="A35" s="299" t="s">
        <v>264</v>
      </c>
      <c r="B35" s="308"/>
      <c r="C35" s="69">
        <v>718</v>
      </c>
      <c r="D35" s="95">
        <v>0</v>
      </c>
      <c r="E35" s="95">
        <v>0</v>
      </c>
      <c r="F35" s="95"/>
      <c r="G35" s="95"/>
      <c r="H35" s="92">
        <f>D35+E35+G35+F35</f>
        <v>0</v>
      </c>
      <c r="I35" s="92"/>
      <c r="J35" s="96">
        <f>H35+I35</f>
        <v>0</v>
      </c>
    </row>
    <row r="36" spans="1:10" ht="39" customHeight="1" thickBot="1" x14ac:dyDescent="0.25">
      <c r="A36" s="306" t="s">
        <v>282</v>
      </c>
      <c r="B36" s="307"/>
      <c r="C36" s="56">
        <v>800</v>
      </c>
      <c r="D36" s="97">
        <f>SUM(D25:D29)</f>
        <v>31585624</v>
      </c>
      <c r="E36" s="97">
        <f>SUM(E25:E29)</f>
        <v>-618111</v>
      </c>
      <c r="F36" s="97">
        <f>F25+F26</f>
        <v>-16598509</v>
      </c>
      <c r="G36" s="97">
        <f>SUM(G25:G26)</f>
        <v>-6685067</v>
      </c>
      <c r="H36" s="97">
        <f>SUM(D36:G36)</f>
        <v>7683937</v>
      </c>
      <c r="I36" s="97">
        <f>I25+I26+SUM(I30:I35)</f>
        <v>-1038553</v>
      </c>
      <c r="J36" s="98">
        <f>J25+J26</f>
        <v>6645384</v>
      </c>
    </row>
    <row r="37" spans="1:10" ht="21" customHeight="1" x14ac:dyDescent="0.2">
      <c r="A37" s="113"/>
      <c r="B37" s="113"/>
      <c r="C37" s="114"/>
      <c r="D37" s="115"/>
      <c r="E37" s="115"/>
      <c r="F37" s="115"/>
      <c r="G37" s="115"/>
      <c r="H37" s="115"/>
      <c r="I37" s="115"/>
      <c r="J37" s="115"/>
    </row>
    <row r="38" spans="1:10" ht="10.5" customHeight="1" x14ac:dyDescent="0.2">
      <c r="A38" s="113"/>
      <c r="B38" s="113"/>
      <c r="C38" s="114"/>
      <c r="D38" s="115"/>
      <c r="E38" s="115"/>
      <c r="F38" s="115"/>
      <c r="G38" s="115"/>
      <c r="H38" s="115"/>
      <c r="I38" s="115"/>
      <c r="J38" s="115"/>
    </row>
    <row r="39" spans="1:10" x14ac:dyDescent="0.2">
      <c r="A39" s="112"/>
      <c r="B39" s="301" t="s">
        <v>53</v>
      </c>
      <c r="C39" s="301"/>
      <c r="D39" s="301"/>
      <c r="E39" s="84" t="s">
        <v>267</v>
      </c>
      <c r="F39" s="71"/>
      <c r="G39" s="71"/>
    </row>
    <row r="40" spans="1:10" x14ac:dyDescent="0.2">
      <c r="E40" s="83"/>
      <c r="F40" s="83"/>
      <c r="G40" s="83"/>
    </row>
    <row r="41" spans="1:10" x14ac:dyDescent="0.2">
      <c r="A41" s="112"/>
      <c r="B41" s="301" t="s">
        <v>55</v>
      </c>
      <c r="C41" s="301"/>
      <c r="D41" s="301"/>
      <c r="E41" s="84" t="s">
        <v>266</v>
      </c>
      <c r="F41" s="71"/>
      <c r="G41" s="71"/>
    </row>
  </sheetData>
  <mergeCells count="37">
    <mergeCell ref="A25:B25"/>
    <mergeCell ref="A26:B26"/>
    <mergeCell ref="A21:B21"/>
    <mergeCell ref="A22:B22"/>
    <mergeCell ref="A24:B24"/>
    <mergeCell ref="A31:B31"/>
    <mergeCell ref="A27:B27"/>
    <mergeCell ref="A33:B33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0:B20"/>
    <mergeCell ref="A34:B34"/>
    <mergeCell ref="B41:D41"/>
    <mergeCell ref="B39:D39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2016-11-17T10:34:44Z</cp:lastPrinted>
  <dcterms:created xsi:type="dcterms:W3CDTF">2007-06-07T10:44:10Z</dcterms:created>
  <dcterms:modified xsi:type="dcterms:W3CDTF">2016-11-17T11:11:27Z</dcterms:modified>
</cp:coreProperties>
</file>