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15195" windowHeight="8340" tabRatio="710" activeTab="1"/>
  </bookViews>
  <sheets>
    <sheet name="Form 1" sheetId="1" r:id="rId1"/>
    <sheet name="Form 2" sheetId="6" r:id="rId2"/>
    <sheet name="Form 3" sheetId="5" r:id="rId3"/>
    <sheet name="Form 4" sheetId="7" r:id="rId4"/>
  </sheets>
  <externalReferences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K7" i="7" l="1"/>
  <c r="M7" i="7" s="1"/>
  <c r="G8" i="7"/>
  <c r="H8" i="7"/>
  <c r="I8" i="7"/>
  <c r="I19" i="7" s="1"/>
  <c r="J8" i="7"/>
  <c r="L8" i="7"/>
  <c r="K9" i="7"/>
  <c r="M9" i="7"/>
  <c r="K10" i="7"/>
  <c r="M10" i="7" s="1"/>
  <c r="G11" i="7"/>
  <c r="H11" i="7"/>
  <c r="H19" i="7" s="1"/>
  <c r="I11" i="7"/>
  <c r="J11" i="7"/>
  <c r="J19" i="7" s="1"/>
  <c r="L11" i="7"/>
  <c r="L19" i="7" s="1"/>
  <c r="K13" i="7"/>
  <c r="K14" i="7"/>
  <c r="M14" i="7" s="1"/>
  <c r="K15" i="7"/>
  <c r="M15" i="7" s="1"/>
  <c r="K16" i="7"/>
  <c r="M16" i="7" s="1"/>
  <c r="K17" i="7"/>
  <c r="M17" i="7" s="1"/>
  <c r="K18" i="7"/>
  <c r="M18" i="7" s="1"/>
  <c r="G19" i="7"/>
  <c r="G20" i="7"/>
  <c r="H20" i="7"/>
  <c r="J20" i="7"/>
  <c r="K20" i="7"/>
  <c r="L20" i="7"/>
  <c r="M20" i="7"/>
  <c r="G21" i="7"/>
  <c r="H21" i="7"/>
  <c r="I21" i="7"/>
  <c r="J21" i="7"/>
  <c r="L21" i="7"/>
  <c r="K22" i="7"/>
  <c r="K23" i="7"/>
  <c r="M23" i="7"/>
  <c r="G24" i="7"/>
  <c r="G32" i="7" s="1"/>
  <c r="G33" i="7" s="1"/>
  <c r="H24" i="7"/>
  <c r="K24" i="7" s="1"/>
  <c r="M24" i="7" s="1"/>
  <c r="I24" i="7"/>
  <c r="I32" i="7" s="1"/>
  <c r="I33" i="7" s="1"/>
  <c r="J24" i="7"/>
  <c r="L24" i="7"/>
  <c r="K26" i="7"/>
  <c r="M26" i="7" s="1"/>
  <c r="K27" i="7"/>
  <c r="M27" i="7" s="1"/>
  <c r="K28" i="7"/>
  <c r="M28" i="7"/>
  <c r="K29" i="7"/>
  <c r="M29" i="7"/>
  <c r="K30" i="7"/>
  <c r="M30" i="7"/>
  <c r="K31" i="7"/>
  <c r="M31" i="7"/>
  <c r="F74" i="5"/>
  <c r="F73" i="5"/>
  <c r="G62" i="5"/>
  <c r="F62" i="5"/>
  <c r="G56" i="5"/>
  <c r="G69" i="5" s="1"/>
  <c r="G72" i="5" s="1"/>
  <c r="G74" i="5" s="1"/>
  <c r="F56" i="5"/>
  <c r="F69" i="5" s="1"/>
  <c r="F72" i="5" s="1"/>
  <c r="G41" i="5"/>
  <c r="F41" i="5"/>
  <c r="G28" i="5"/>
  <c r="G54" i="5" s="1"/>
  <c r="F28" i="5"/>
  <c r="F54" i="5" s="1"/>
  <c r="G17" i="5"/>
  <c r="F17" i="5"/>
  <c r="G9" i="5"/>
  <c r="G26" i="5" s="1"/>
  <c r="F9" i="5"/>
  <c r="F26" i="5" s="1"/>
  <c r="F34" i="6"/>
  <c r="F33" i="6"/>
  <c r="G28" i="6"/>
  <c r="F28" i="6"/>
  <c r="G10" i="6"/>
  <c r="G15" i="6" s="1"/>
  <c r="G21" i="6" s="1"/>
  <c r="G23" i="6" s="1"/>
  <c r="G25" i="6" s="1"/>
  <c r="G31" i="6" s="1"/>
  <c r="F10" i="6"/>
  <c r="F15" i="6" s="1"/>
  <c r="F21" i="6" s="1"/>
  <c r="F23" i="6" s="1"/>
  <c r="F25" i="6" s="1"/>
  <c r="H65" i="1"/>
  <c r="H54" i="1"/>
  <c r="H43" i="1"/>
  <c r="H42" i="1"/>
  <c r="H34" i="1"/>
  <c r="H32" i="1"/>
  <c r="H29" i="1"/>
  <c r="H14" i="1"/>
  <c r="H32" i="7" l="1"/>
  <c r="H33" i="7" s="1"/>
  <c r="K21" i="7"/>
  <c r="M21" i="7" s="1"/>
  <c r="K8" i="7"/>
  <c r="M8" i="7" s="1"/>
  <c r="K11" i="7"/>
  <c r="M13" i="7"/>
  <c r="M11" i="7" s="1"/>
  <c r="M19" i="7" s="1"/>
  <c r="M22" i="7"/>
  <c r="F31" i="6"/>
  <c r="K19" i="7" l="1"/>
  <c r="K32" i="7"/>
  <c r="K33" i="7" s="1"/>
  <c r="J32" i="7"/>
  <c r="J33" i="7" s="1"/>
  <c r="M32" i="7" l="1"/>
  <c r="M33" i="7" s="1"/>
  <c r="L32" i="7"/>
  <c r="L33" i="7" s="1"/>
  <c r="A1" i="6" l="1"/>
  <c r="A1" i="5" s="1"/>
  <c r="B1" i="7" s="1"/>
  <c r="H67" i="1" l="1"/>
  <c r="H69" i="1" s="1"/>
  <c r="H59" i="1"/>
  <c r="H48" i="1"/>
  <c r="H36" i="1"/>
  <c r="H19" i="1"/>
  <c r="I67" i="1"/>
  <c r="I69" i="1" s="1"/>
  <c r="I59" i="1"/>
  <c r="I48" i="1"/>
  <c r="I36" i="1"/>
  <c r="I19" i="1"/>
  <c r="H72" i="1" l="1"/>
  <c r="H37" i="1"/>
  <c r="I72" i="1"/>
  <c r="I37" i="1"/>
  <c r="G76" i="5" l="1"/>
  <c r="F76" i="5"/>
  <c r="I74" i="1"/>
  <c r="H74" i="1"/>
</calcChain>
</file>

<file path=xl/sharedStrings.xml><?xml version="1.0" encoding="utf-8"?>
<sst xmlns="http://schemas.openxmlformats.org/spreadsheetml/2006/main" count="361" uniqueCount="267">
  <si>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</si>
  <si>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</si>
  <si>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</si>
  <si>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</si>
  <si>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</si>
  <si>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</si>
  <si>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</si>
  <si>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</si>
  <si>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</si>
  <si>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</si>
  <si>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022</t>
  </si>
  <si>
    <t>023</t>
  </si>
  <si>
    <t>024</t>
  </si>
  <si>
    <t>025</t>
  </si>
  <si>
    <t>026</t>
  </si>
  <si>
    <t>027</t>
  </si>
  <si>
    <t>200</t>
  </si>
  <si>
    <t>030</t>
  </si>
  <si>
    <t>300</t>
  </si>
  <si>
    <t>040</t>
  </si>
  <si>
    <t>041</t>
  </si>
  <si>
    <t>042</t>
  </si>
  <si>
    <t>043</t>
  </si>
  <si>
    <t>044</t>
  </si>
  <si>
    <t>400</t>
  </si>
  <si>
    <t>050</t>
  </si>
  <si>
    <t>051</t>
  </si>
  <si>
    <t xml:space="preserve"> </t>
  </si>
  <si>
    <t>/</t>
  </si>
  <si>
    <t>045</t>
  </si>
  <si>
    <t>046</t>
  </si>
  <si>
    <t>047</t>
  </si>
  <si>
    <t>060</t>
  </si>
  <si>
    <t>III.  ДВИЖЕНИЕ  ДЕНЕЖНЫХ  СРЕДСТВ  ОТ ФИНАНСОВОЙ ДЕЯТЕЛЬНОСТИ</t>
  </si>
  <si>
    <t>070</t>
  </si>
  <si>
    <t>071</t>
  </si>
  <si>
    <t>080</t>
  </si>
  <si>
    <t>090</t>
  </si>
  <si>
    <t>110</t>
  </si>
  <si>
    <t>120</t>
  </si>
  <si>
    <t>017</t>
  </si>
  <si>
    <t>018</t>
  </si>
  <si>
    <t>019</t>
  </si>
  <si>
    <t>411</t>
  </si>
  <si>
    <t>413</t>
  </si>
  <si>
    <t>101</t>
  </si>
  <si>
    <t>201</t>
  </si>
  <si>
    <t>410</t>
  </si>
  <si>
    <t>500</t>
  </si>
  <si>
    <t>600</t>
  </si>
  <si>
    <t>048</t>
  </si>
  <si>
    <t>049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</si>
  <si>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</si>
  <si>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</si>
  <si>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</si>
  <si>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</si>
  <si>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</si>
  <si>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</si>
  <si>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</si>
  <si>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</si>
  <si>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</si>
  <si>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091</t>
  </si>
  <si>
    <t>092</t>
  </si>
  <si>
    <t>093</t>
  </si>
  <si>
    <t>094</t>
  </si>
  <si>
    <t>102</t>
  </si>
  <si>
    <t>103</t>
  </si>
  <si>
    <t>104</t>
  </si>
  <si>
    <t>105</t>
  </si>
  <si>
    <t>210</t>
  </si>
  <si>
    <t>220</t>
  </si>
  <si>
    <t>310</t>
  </si>
  <si>
    <t>312</t>
  </si>
  <si>
    <t>Consolidated Statement of Financial Position</t>
  </si>
  <si>
    <t>KZT, 000</t>
  </si>
  <si>
    <t xml:space="preserve">as of beginning of the reporting period </t>
  </si>
  <si>
    <t xml:space="preserve">as of end of the reporting period </t>
  </si>
  <si>
    <t>Line code</t>
  </si>
  <si>
    <t>Assets</t>
  </si>
  <si>
    <t>I. Current assets</t>
  </si>
  <si>
    <t>Cash and cash equivalents</t>
  </si>
  <si>
    <t>Financial Assets available-for-sale</t>
  </si>
  <si>
    <t>Derivative financial instruments</t>
  </si>
  <si>
    <t>Financial assets at fair value through profit or loss</t>
  </si>
  <si>
    <t>Financial Assets held-to-maturity</t>
  </si>
  <si>
    <t>Other current financial assets</t>
  </si>
  <si>
    <t>Short-term trade and other receivables</t>
  </si>
  <si>
    <t>Current income tax</t>
  </si>
  <si>
    <t>Inventory</t>
  </si>
  <si>
    <t>Other current assets</t>
  </si>
  <si>
    <t>Total current assets (sum of lines 010 - 019)</t>
  </si>
  <si>
    <t>Assets available for sale</t>
  </si>
  <si>
    <t>II. Long Term assets</t>
  </si>
  <si>
    <t>Financial assets held to maturity</t>
  </si>
  <si>
    <t>Other long-term financial assets</t>
  </si>
  <si>
    <t>Long-term trade and other receivables</t>
  </si>
  <si>
    <t>Investment property</t>
  </si>
  <si>
    <t>Property, plant and equipment</t>
  </si>
  <si>
    <t>Exploration and evaluation assets</t>
  </si>
  <si>
    <t>Intangible assets</t>
  </si>
  <si>
    <t>Deferred tax assets</t>
  </si>
  <si>
    <t>Other Long term assets</t>
  </si>
  <si>
    <t>Total Long term assets (sum of lines 110-123)</t>
  </si>
  <si>
    <t>TOTAL ASSETS (line 100+ line 200)</t>
  </si>
  <si>
    <t>III. Current Liabilities</t>
  </si>
  <si>
    <t>Borrowings</t>
  </si>
  <si>
    <t>Other short-term financial liabilities</t>
  </si>
  <si>
    <t>Short-term trade and other payables</t>
  </si>
  <si>
    <t>Short-term provisions</t>
  </si>
  <si>
    <t>Current income tax payables</t>
  </si>
  <si>
    <t>Employee Benefits</t>
  </si>
  <si>
    <t>Other current liabilities</t>
  </si>
  <si>
    <t>Total current liabilities ( sum of lines 210-217)</t>
  </si>
  <si>
    <t>Liabilities of assets held for sale</t>
  </si>
  <si>
    <t>IV. Long-term liabilities</t>
  </si>
  <si>
    <t>Other Long-term financial liabilities</t>
  </si>
  <si>
    <t>Long-term trade and other payables</t>
  </si>
  <si>
    <t>Long-term provisions</t>
  </si>
  <si>
    <t>Deferred tax liabilities</t>
  </si>
  <si>
    <t>Other Long term liabilities</t>
  </si>
  <si>
    <t>Total Long term Liabilities (sum of lines 310-316)</t>
  </si>
  <si>
    <t>V. Shareholders' Equity</t>
  </si>
  <si>
    <t>Share Capital</t>
  </si>
  <si>
    <t>Debt component of preferred shares</t>
  </si>
  <si>
    <t>Treasury shares</t>
  </si>
  <si>
    <t>Reserves</t>
  </si>
  <si>
    <t>Retained Earnings (accumulated deficit)</t>
  </si>
  <si>
    <t>Share of other equity holders</t>
  </si>
  <si>
    <t>Total equity attributable to the Parent company (sum of lines 410-414)</t>
  </si>
  <si>
    <t>TOTAL EQUITY (line 420 +/- line 421)</t>
  </si>
  <si>
    <t>Balance value of one common share, tenge</t>
  </si>
  <si>
    <t>Balance value of one preferred share, tenge</t>
  </si>
  <si>
    <t xml:space="preserve">Balance (line 300+line 301+line 400 + line 500)                                                                              </t>
  </si>
  <si>
    <t>Chief Accountant</t>
  </si>
  <si>
    <t>Sharabok N.I.</t>
  </si>
  <si>
    <t>Sagitova R.Sh.</t>
  </si>
  <si>
    <t>CEO</t>
  </si>
  <si>
    <t>Consolidated Statement of Comprehensive income</t>
  </si>
  <si>
    <t>for the previous period</t>
  </si>
  <si>
    <t>for the reporting period</t>
  </si>
  <si>
    <t>Line item</t>
  </si>
  <si>
    <t>Revenue</t>
  </si>
  <si>
    <t>Cost of the goods and services sold</t>
  </si>
  <si>
    <t>Gross profit (line 010 – line 011)</t>
  </si>
  <si>
    <t>Selling expenses</t>
  </si>
  <si>
    <t>General and administrative expenses</t>
  </si>
  <si>
    <t>Other operating expenses</t>
  </si>
  <si>
    <t>Other operating income</t>
  </si>
  <si>
    <t>Operating profit/(loss) (+/- lines from 012 to 016)</t>
  </si>
  <si>
    <t>Interest income</t>
  </si>
  <si>
    <t>Interest expense</t>
  </si>
  <si>
    <t>Share of the Company in profit/(loss) of associated companies and joint ventures accounted under the equity method</t>
  </si>
  <si>
    <t>Other non-operating income</t>
  </si>
  <si>
    <t>Other non-operating expenses</t>
  </si>
  <si>
    <t>Profit/(loss) before income taxes (+/- lines 020-025)</t>
  </si>
  <si>
    <t>Income tax expense</t>
  </si>
  <si>
    <t>Profit/(loss) after tax from continuing operations (line 100 - line 101)</t>
  </si>
  <si>
    <t>Profit for the year (line 200 + line 201) attributable to:</t>
  </si>
  <si>
    <t>Parent Company</t>
  </si>
  <si>
    <t>Non-controlling interests</t>
  </si>
  <si>
    <t>Other comprehensive income, total (sum of lines from 410 to 420):</t>
  </si>
  <si>
    <t xml:space="preserve">Foreign exchange loss/profit from foreign investments </t>
  </si>
  <si>
    <t>Revaluation of financial assets available-for-sale</t>
  </si>
  <si>
    <t>Total comprehensive income (line 300 + line 400)</t>
  </si>
  <si>
    <t>Total income attributable to:</t>
  </si>
  <si>
    <t>parent company</t>
  </si>
  <si>
    <t>non-controlling interests</t>
  </si>
  <si>
    <t>Earnings per share:</t>
  </si>
  <si>
    <t>including</t>
  </si>
  <si>
    <t>Basic profit per share:</t>
  </si>
  <si>
    <t>from continuing operations</t>
  </si>
  <si>
    <t>from discontinued operations</t>
  </si>
  <si>
    <t>Diluted earnings per share:</t>
  </si>
  <si>
    <t>signature</t>
  </si>
  <si>
    <t>SAT&amp;Company JSC</t>
  </si>
  <si>
    <t>Consolidated Cash Flow Statement</t>
  </si>
  <si>
    <t>I. CASH FLOWS FROM OPERATING ACTIVITIES</t>
  </si>
  <si>
    <t>1.Cash inflow, total (sum of lines from 011 up to 016)</t>
  </si>
  <si>
    <t>including:</t>
  </si>
  <si>
    <t>Sale of goods and services</t>
  </si>
  <si>
    <t>Other sales</t>
  </si>
  <si>
    <t>Advances received from consumers and customers</t>
  </si>
  <si>
    <t>Receipts from insurance agreements</t>
  </si>
  <si>
    <t>Other receipts</t>
  </si>
  <si>
    <t>2.Cash outflow, total (sum of lines from 021 up to 027)</t>
  </si>
  <si>
    <t xml:space="preserve">      including:</t>
  </si>
  <si>
    <t>Payments to suppliers of goods and services</t>
  </si>
  <si>
    <t>Advances paid to suppliers of goods and services</t>
  </si>
  <si>
    <t>Salary payable</t>
  </si>
  <si>
    <t>Interest payable</t>
  </si>
  <si>
    <t>Payments on insurance agreements</t>
  </si>
  <si>
    <t>Income tax and other payments to the budget</t>
  </si>
  <si>
    <t>Other payments</t>
  </si>
  <si>
    <t>3. Net cash flow from operating activity (line 010 – line 020)</t>
  </si>
  <si>
    <t>II. CASH FLOWS FROM INVESTING ACTIVITIES</t>
  </si>
  <si>
    <t>1. Cash inflows, total (sum of lines from 041 to 051)</t>
  </si>
  <si>
    <t>Sale of the debt instruments of other organizations</t>
  </si>
  <si>
    <t>Sale of other financial assets</t>
  </si>
  <si>
    <t>Sale of fixed assets</t>
  </si>
  <si>
    <t>Sale of intangible assets</t>
  </si>
  <si>
    <t>Sale of other long-term assets</t>
  </si>
  <si>
    <t>Sale of equity instruments of other organizations ( other than subsidiaries) and share of ownership in joint ventures</t>
  </si>
  <si>
    <t>Compensation for loss of control over subsidiaries</t>
  </si>
  <si>
    <t>Dividends received</t>
  </si>
  <si>
    <t>Interest Income received</t>
  </si>
  <si>
    <t>Futures and forward agreements, options and swops</t>
  </si>
  <si>
    <t>2. Cash outflows, total (sum of lines from 061 to 071)</t>
  </si>
  <si>
    <t>Purchase of fixed assets</t>
  </si>
  <si>
    <t>Purchase of intangible assets</t>
  </si>
  <si>
    <t>Purchase of other long-term assets</t>
  </si>
  <si>
    <t>Purchase of equity instruments of other organizations ( other than subsidiaries) and share of ownership in joint ventures</t>
  </si>
  <si>
    <t>Purchase debt instruments of other organizations</t>
  </si>
  <si>
    <t>Purchase of shares of subsidiary companies</t>
  </si>
  <si>
    <t>Purchase of other financial assets</t>
  </si>
  <si>
    <t>Loans provided</t>
  </si>
  <si>
    <t>Investments to subsidiary and associate companies</t>
  </si>
  <si>
    <t>3. Net cash from investing activities (line 040 - line 060)</t>
  </si>
  <si>
    <t>1. Cash inflows, total (sum of lines from 091 to 094)</t>
  </si>
  <si>
    <t>Issuance of shares and other financial instruments</t>
  </si>
  <si>
    <t>Loans received</t>
  </si>
  <si>
    <t xml:space="preserve">Interest income received </t>
  </si>
  <si>
    <t xml:space="preserve">2. Cash outflows, total (sum of lines 101 to 105)
</t>
  </si>
  <si>
    <t>Payments of interest on loans</t>
  </si>
  <si>
    <t>Repayment of loans</t>
  </si>
  <si>
    <t>Payment of dividends</t>
  </si>
  <si>
    <t>Payments to shareholders on shares</t>
  </si>
  <si>
    <t>3. Net cash from financing activities (line 090 - line 100)</t>
  </si>
  <si>
    <t>4. Effect of exchange rates to TL</t>
  </si>
  <si>
    <t>5. Increase + / - decrease in cash (line 030 + / - Line 080 + / - Line 110)</t>
  </si>
  <si>
    <t>6. Cash and cash equivalents at the beginning of period</t>
  </si>
  <si>
    <t xml:space="preserve">7. Cash and cash equivalents at the end of period
</t>
  </si>
  <si>
    <t xml:space="preserve">                        Consolidated Statement on Changes in Equity</t>
  </si>
  <si>
    <t>Share capital of parent Company</t>
  </si>
  <si>
    <t>Share capital</t>
  </si>
  <si>
    <t xml:space="preserve">Reserves </t>
  </si>
  <si>
    <t>Retained earnings</t>
  </si>
  <si>
    <t>Total</t>
  </si>
  <si>
    <t>Total comprehensive income (line 210 + line 220):</t>
  </si>
  <si>
    <t>Transactions with shareholders, (sum of lines from 310 to 318):</t>
  </si>
  <si>
    <t>Changes in ownership in equity  of subsidiary companies, not leading to loss of control</t>
  </si>
  <si>
    <t>Balance at of January 1 of the previous period</t>
  </si>
  <si>
    <t>Total comprehensive income, (line 610 + line 620):</t>
  </si>
  <si>
    <t>Other comprehensive income, (sum of lines 621 to 629):</t>
  </si>
  <si>
    <t>Transactions with shareholders (the sum of rows 710 to 718)</t>
  </si>
  <si>
    <t>Biological assets</t>
  </si>
  <si>
    <t>Equity and Liabilities</t>
  </si>
  <si>
    <t xml:space="preserve">Foreign difference loss/profit from foreign investments </t>
  </si>
  <si>
    <t>Balance as of January 1 of the current period</t>
  </si>
  <si>
    <t>Profit/(loss) after income tax from discontinued operations</t>
  </si>
  <si>
    <t>Investments in associates</t>
  </si>
  <si>
    <t xml:space="preserve">    including:</t>
  </si>
  <si>
    <t xml:space="preserve">    Employee share benefit</t>
  </si>
  <si>
    <t xml:space="preserve">   Contributions of shareholders</t>
  </si>
  <si>
    <t xml:space="preserve">   Other contributions to shareholders</t>
  </si>
  <si>
    <t xml:space="preserve">   Redemption of the treasury shares </t>
  </si>
  <si>
    <t xml:space="preserve">   Other transactions with shareholders</t>
  </si>
  <si>
    <t xml:space="preserve">   Income (loss) for the year</t>
  </si>
  <si>
    <t xml:space="preserve">     including:</t>
  </si>
  <si>
    <t xml:space="preserve">   Dividend payment</t>
  </si>
  <si>
    <t xml:space="preserve">  Income (loss) for the year</t>
  </si>
  <si>
    <t xml:space="preserve">  Other comprehensive income, (line 221 - 229)</t>
  </si>
  <si>
    <t>as of September 30, 2014</t>
  </si>
  <si>
    <t>for the period, ending September 30, 2014</t>
  </si>
  <si>
    <t>for the period ending September 30, 2014</t>
  </si>
  <si>
    <t>Balance as of 30 september of the previuos period</t>
  </si>
  <si>
    <t>Balance as of 30 september of the current period (line 500 + line 600 + line 700)</t>
  </si>
  <si>
    <t xml:space="preserve">                                                                                                         for the period ended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</si>
</sst>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11">
    <xf numFmtId="0" fontId="0" fillId="0" borderId="0" xfId="0"/>
    <xf numFmtId="0" fontId="2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1" applyFont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0" fontId="8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4" xfId="0" applyFont="1" applyBorder="1"/>
    <xf numFmtId="3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9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2" fillId="0" borderId="0" xfId="0" applyFont="1"/>
    <xf numFmtId="49" fontId="12" fillId="0" borderId="12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 wrapText="1"/>
    </xf>
    <xf numFmtId="14" fontId="12" fillId="2" borderId="24" xfId="0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horizontal="center" vertical="center"/>
    </xf>
    <xf numFmtId="49" fontId="12" fillId="0" borderId="2" xfId="2" applyNumberFormat="1" applyFont="1" applyBorder="1" applyAlignment="1">
      <alignment horizontal="center" vertical="center"/>
    </xf>
    <xf numFmtId="49" fontId="13" fillId="0" borderId="12" xfId="2" applyNumberFormat="1" applyFont="1" applyBorder="1" applyAlignment="1"/>
    <xf numFmtId="49" fontId="13" fillId="0" borderId="2" xfId="2" applyNumberFormat="1" applyFont="1" applyBorder="1" applyAlignment="1">
      <alignment horizontal="center" vertical="center"/>
    </xf>
    <xf numFmtId="0" fontId="12" fillId="2" borderId="16" xfId="3" applyFont="1" applyFill="1" applyBorder="1" applyAlignment="1">
      <alignment vertical="center" wrapText="1"/>
    </xf>
    <xf numFmtId="49" fontId="13" fillId="0" borderId="21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49" fontId="12" fillId="0" borderId="9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wrapText="1"/>
    </xf>
    <xf numFmtId="49" fontId="13" fillId="0" borderId="9" xfId="3" applyNumberFormat="1" applyFont="1" applyBorder="1" applyAlignment="1">
      <alignment horizontal="center"/>
    </xf>
    <xf numFmtId="49" fontId="12" fillId="0" borderId="9" xfId="3" applyNumberFormat="1" applyFont="1" applyBorder="1" applyAlignment="1">
      <alignment horizontal="center"/>
    </xf>
    <xf numFmtId="49" fontId="13" fillId="0" borderId="10" xfId="3" applyNumberFormat="1" applyFont="1" applyBorder="1" applyAlignment="1">
      <alignment horizontal="center"/>
    </xf>
    <xf numFmtId="0" fontId="13" fillId="0" borderId="0" xfId="3" applyFont="1" applyAlignment="1"/>
    <xf numFmtId="4" fontId="13" fillId="0" borderId="0" xfId="3" applyNumberFormat="1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3" fontId="12" fillId="0" borderId="0" xfId="2" applyNumberFormat="1" applyFont="1" applyBorder="1" applyAlignment="1">
      <alignment vertical="center"/>
    </xf>
    <xf numFmtId="0" fontId="13" fillId="0" borderId="3" xfId="2" applyFont="1" applyBorder="1" applyAlignment="1"/>
    <xf numFmtId="49" fontId="12" fillId="0" borderId="11" xfId="2" applyNumberFormat="1" applyFont="1" applyBorder="1" applyAlignment="1">
      <alignment horizontal="center" vertical="center"/>
    </xf>
    <xf numFmtId="49" fontId="13" fillId="0" borderId="9" xfId="3" applyNumberFormat="1" applyFont="1" applyBorder="1" applyAlignment="1">
      <alignment horizontal="center" vertical="center"/>
    </xf>
    <xf numFmtId="14" fontId="12" fillId="2" borderId="37" xfId="0" applyNumberFormat="1" applyFont="1" applyFill="1" applyBorder="1" applyAlignment="1">
      <alignment horizontal="center" vertical="center" wrapText="1"/>
    </xf>
    <xf numFmtId="41" fontId="12" fillId="0" borderId="47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7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41" fontId="2" fillId="0" borderId="0" xfId="3" applyNumberFormat="1" applyFont="1" applyAlignment="1"/>
    <xf numFmtId="0" fontId="3" fillId="0" borderId="20" xfId="0" applyFont="1" applyBorder="1"/>
    <xf numFmtId="0" fontId="3" fillId="0" borderId="18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2" fillId="0" borderId="47" xfId="3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3" fontId="3" fillId="0" borderId="0" xfId="1" applyNumberFormat="1" applyFont="1" applyAlignment="1">
      <alignment horizontal="right"/>
    </xf>
    <xf numFmtId="0" fontId="2" fillId="0" borderId="0" xfId="0" applyFont="1"/>
    <xf numFmtId="41" fontId="2" fillId="0" borderId="2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41" fontId="3" fillId="2" borderId="2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2" borderId="7" xfId="0" applyNumberFormat="1" applyFont="1" applyFill="1" applyBorder="1" applyAlignment="1">
      <alignment horizontal="right" vertical="center"/>
    </xf>
    <xf numFmtId="41" fontId="3" fillId="2" borderId="8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13" fillId="0" borderId="46" xfId="3" applyNumberFormat="1" applyFont="1" applyFill="1" applyBorder="1" applyAlignment="1">
      <alignment horizontal="center"/>
    </xf>
    <xf numFmtId="41" fontId="13" fillId="0" borderId="47" xfId="3" applyNumberFormat="1" applyFont="1" applyFill="1" applyBorder="1" applyAlignment="1">
      <alignment horizontal="center"/>
    </xf>
    <xf numFmtId="41" fontId="13" fillId="0" borderId="47" xfId="3" applyNumberFormat="1" applyFont="1" applyFill="1" applyBorder="1" applyAlignment="1">
      <alignment horizontal="center" vertical="center"/>
    </xf>
    <xf numFmtId="41" fontId="12" fillId="0" borderId="47" xfId="3" applyNumberFormat="1" applyFont="1" applyFill="1" applyBorder="1" applyAlignment="1">
      <alignment horizontal="center"/>
    </xf>
    <xf numFmtId="41" fontId="12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14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0" fontId="2" fillId="0" borderId="0" xfId="0" applyFont="1"/>
    <xf numFmtId="164" fontId="12" fillId="0" borderId="48" xfId="3" applyNumberFormat="1" applyFont="1" applyFill="1" applyBorder="1" applyAlignment="1">
      <alignment horizontal="center"/>
    </xf>
    <xf numFmtId="164" fontId="13" fillId="0" borderId="47" xfId="0" applyNumberFormat="1" applyFont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6" fillId="0" borderId="0" xfId="0" applyFont="1"/>
    <xf numFmtId="41" fontId="3" fillId="0" borderId="4" xfId="1" applyNumberFormat="1" applyFont="1" applyBorder="1" applyAlignment="1"/>
    <xf numFmtId="0" fontId="6" fillId="0" borderId="0" xfId="1" applyFont="1" applyAlignment="1"/>
    <xf numFmtId="0" fontId="14" fillId="0" borderId="0" xfId="0" applyFont="1" applyFill="1" applyAlignment="1"/>
    <xf numFmtId="0" fontId="6" fillId="0" borderId="0" xfId="2" applyFont="1" applyAlignment="1"/>
    <xf numFmtId="0" fontId="3" fillId="0" borderId="0" xfId="3" applyFont="1" applyAlignment="1">
      <alignment vertical="center"/>
    </xf>
    <xf numFmtId="0" fontId="6" fillId="0" borderId="0" xfId="3" applyFont="1" applyAlignment="1"/>
    <xf numFmtId="0" fontId="14" fillId="0" borderId="0" xfId="0" applyFont="1" applyFill="1" applyAlignment="1">
      <alignment horizontal="center"/>
    </xf>
    <xf numFmtId="0" fontId="2" fillId="0" borderId="22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2" borderId="23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22" xfId="0" applyFont="1" applyBorder="1"/>
    <xf numFmtId="0" fontId="3" fillId="0" borderId="2" xfId="0" applyFont="1" applyBorder="1"/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3" fillId="0" borderId="22" xfId="0" applyFont="1" applyBorder="1" applyAlignment="1"/>
    <xf numFmtId="0" fontId="3" fillId="0" borderId="2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0" xfId="0" applyFont="1" applyBorder="1"/>
    <xf numFmtId="0" fontId="3" fillId="0" borderId="3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29" xfId="0" applyFont="1" applyBorder="1"/>
    <xf numFmtId="0" fontId="3" fillId="0" borderId="21" xfId="0" applyFont="1" applyBorder="1"/>
    <xf numFmtId="0" fontId="14" fillId="0" borderId="0" xfId="0" applyFont="1" applyFill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6" xfId="0" applyFont="1" applyFill="1" applyBorder="1" applyAlignment="1">
      <alignment horizontal="center" vertical="justify"/>
    </xf>
    <xf numFmtId="0" fontId="3" fillId="0" borderId="30" xfId="0" applyFont="1" applyBorder="1"/>
    <xf numFmtId="0" fontId="3" fillId="0" borderId="9" xfId="0" applyFont="1" applyBorder="1"/>
    <xf numFmtId="0" fontId="3" fillId="2" borderId="22" xfId="0" applyFont="1" applyFill="1" applyBorder="1"/>
    <xf numFmtId="0" fontId="3" fillId="2" borderId="2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12" fillId="0" borderId="20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3" fillId="0" borderId="20" xfId="3" applyFont="1" applyBorder="1" applyAlignment="1">
      <alignment horizontal="left" wrapText="1"/>
    </xf>
    <xf numFmtId="0" fontId="13" fillId="0" borderId="18" xfId="3" applyFont="1" applyBorder="1" applyAlignment="1">
      <alignment horizontal="left" wrapText="1"/>
    </xf>
    <xf numFmtId="0" fontId="13" fillId="0" borderId="32" xfId="3" applyFont="1" applyBorder="1" applyAlignment="1">
      <alignment horizontal="left" wrapText="1"/>
    </xf>
    <xf numFmtId="0" fontId="13" fillId="0" borderId="33" xfId="3" applyFont="1" applyBorder="1" applyAlignment="1">
      <alignment horizontal="left" wrapText="1"/>
    </xf>
    <xf numFmtId="0" fontId="12" fillId="0" borderId="20" xfId="3" applyFont="1" applyBorder="1" applyAlignment="1">
      <alignment wrapText="1"/>
    </xf>
    <xf numFmtId="0" fontId="12" fillId="0" borderId="18" xfId="3" applyFont="1" applyBorder="1" applyAlignment="1">
      <alignment wrapText="1"/>
    </xf>
    <xf numFmtId="0" fontId="13" fillId="0" borderId="20" xfId="3" applyFont="1" applyBorder="1" applyAlignment="1">
      <alignment horizontal="left"/>
    </xf>
    <xf numFmtId="0" fontId="13" fillId="0" borderId="18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2" fillId="2" borderId="31" xfId="3" applyFont="1" applyFill="1" applyBorder="1" applyAlignment="1">
      <alignment horizontal="center" vertical="center"/>
    </xf>
    <xf numFmtId="0" fontId="12" fillId="2" borderId="26" xfId="3" applyFont="1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 vertical="center"/>
    </xf>
    <xf numFmtId="0" fontId="13" fillId="0" borderId="29" xfId="3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2" fillId="0" borderId="22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2" fillId="0" borderId="20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12" fillId="0" borderId="19" xfId="2" applyFont="1" applyBorder="1" applyAlignment="1">
      <alignment horizontal="left" vertical="center" wrapText="1"/>
    </xf>
    <xf numFmtId="0" fontId="13" fillId="0" borderId="20" xfId="2" applyFont="1" applyBorder="1" applyAlignment="1">
      <alignment horizontal="left" indent="4"/>
    </xf>
    <xf numFmtId="0" fontId="13" fillId="0" borderId="3" xfId="2" applyFont="1" applyBorder="1" applyAlignment="1">
      <alignment horizontal="left" indent="4"/>
    </xf>
    <xf numFmtId="49" fontId="12" fillId="0" borderId="11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/>
    </xf>
    <xf numFmtId="0" fontId="13" fillId="0" borderId="20" xfId="2" applyFont="1" applyBorder="1" applyAlignment="1"/>
    <xf numFmtId="0" fontId="13" fillId="0" borderId="3" xfId="2" applyFont="1" applyBorder="1" applyAlignment="1"/>
    <xf numFmtId="0" fontId="12" fillId="0" borderId="20" xfId="2" applyFont="1" applyBorder="1" applyAlignment="1">
      <alignment vertical="center" wrapText="1"/>
    </xf>
    <xf numFmtId="0" fontId="12" fillId="0" borderId="3" xfId="2" applyFont="1" applyBorder="1" applyAlignment="1">
      <alignment vertical="center"/>
    </xf>
    <xf numFmtId="0" fontId="12" fillId="2" borderId="31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0" borderId="20" xfId="2" applyFont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2" fillId="0" borderId="32" xfId="2" applyFont="1" applyBorder="1" applyAlignment="1">
      <alignment horizontal="left" vertical="center" wrapText="1"/>
    </xf>
    <xf numFmtId="0" fontId="12" fillId="0" borderId="33" xfId="2" applyFont="1" applyBorder="1" applyAlignment="1">
      <alignment horizontal="left" vertical="center" wrapText="1"/>
    </xf>
    <xf numFmtId="0" fontId="12" fillId="0" borderId="34" xfId="2" applyFont="1" applyBorder="1" applyAlignment="1">
      <alignment horizontal="left" vertical="center" wrapText="1"/>
    </xf>
    <xf numFmtId="0" fontId="13" fillId="0" borderId="18" xfId="2" applyFont="1" applyBorder="1" applyAlignment="1">
      <alignment horizontal="left" indent="4"/>
    </xf>
    <xf numFmtId="0" fontId="13" fillId="0" borderId="19" xfId="2" applyFont="1" applyBorder="1" applyAlignment="1">
      <alignment horizontal="left" indent="4"/>
    </xf>
    <xf numFmtId="0" fontId="12" fillId="2" borderId="28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left" indent="1"/>
    </xf>
    <xf numFmtId="0" fontId="13" fillId="0" borderId="3" xfId="2" applyFont="1" applyBorder="1" applyAlignment="1">
      <alignment horizontal="left" indent="1"/>
    </xf>
    <xf numFmtId="0" fontId="13" fillId="0" borderId="20" xfId="2" applyFont="1" applyBorder="1" applyAlignment="1">
      <alignment horizontal="left" wrapText="1" indent="4"/>
    </xf>
    <xf numFmtId="0" fontId="13" fillId="0" borderId="18" xfId="2" applyFont="1" applyBorder="1" applyAlignment="1">
      <alignment horizontal="left" wrapText="1" indent="4"/>
    </xf>
    <xf numFmtId="0" fontId="13" fillId="0" borderId="19" xfId="2" applyFont="1" applyBorder="1" applyAlignment="1">
      <alignment horizontal="left" wrapText="1" indent="4"/>
    </xf>
    <xf numFmtId="0" fontId="3" fillId="0" borderId="23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20" xfId="1" applyFont="1" applyBorder="1" applyAlignment="1">
      <alignment horizontal="left" wrapText="1"/>
    </xf>
    <xf numFmtId="0" fontId="2" fillId="0" borderId="18" xfId="1" applyFont="1" applyBorder="1" applyAlignment="1">
      <alignment horizontal="left" wrapText="1"/>
    </xf>
    <xf numFmtId="0" fontId="2" fillId="0" borderId="19" xfId="1" applyFont="1" applyBorder="1" applyAlignment="1">
      <alignment horizontal="left" wrapText="1"/>
    </xf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2" fillId="0" borderId="22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20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9" xfId="1" applyFont="1" applyBorder="1" applyAlignment="1">
      <alignment wrapText="1"/>
    </xf>
    <xf numFmtId="0" fontId="11" fillId="0" borderId="51" xfId="1" applyFont="1" applyBorder="1" applyAlignment="1">
      <alignment wrapText="1"/>
    </xf>
    <xf numFmtId="0" fontId="11" fillId="0" borderId="44" xfId="1" applyFont="1" applyBorder="1" applyAlignment="1">
      <alignment wrapText="1"/>
    </xf>
    <xf numFmtId="0" fontId="11" fillId="0" borderId="45" xfId="1" applyFont="1" applyBorder="1" applyAlignment="1">
      <alignment wrapText="1"/>
    </xf>
    <xf numFmtId="0" fontId="3" fillId="0" borderId="22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22" xfId="1" applyFont="1" applyBorder="1" applyAlignment="1">
      <alignment wrapText="1"/>
    </xf>
    <xf numFmtId="0" fontId="2" fillId="0" borderId="2" xfId="1" applyFont="1" applyBorder="1" applyAlignment="1">
      <alignment wrapText="1"/>
    </xf>
    <xf numFmtId="3" fontId="3" fillId="0" borderId="35" xfId="1" applyNumberFormat="1" applyFont="1" applyBorder="1" applyAlignment="1">
      <alignment horizontal="center" vertical="center"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3" fontId="3" fillId="0" borderId="43" xfId="1" applyNumberFormat="1" applyFont="1" applyBorder="1" applyAlignment="1">
      <alignment horizontal="center" vertical="center"/>
    </xf>
    <xf numFmtId="3" fontId="3" fillId="0" borderId="44" xfId="1" applyNumberFormat="1" applyFont="1" applyBorder="1" applyAlignment="1">
      <alignment horizontal="center" vertical="center"/>
    </xf>
    <xf numFmtId="3" fontId="3" fillId="0" borderId="45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12" fillId="0" borderId="47" xfId="3" applyNumberFormat="1" applyFont="1" applyFill="1" applyBorder="1" applyAlignment="1">
      <alignment horizontal="center" vertical="center"/>
    </xf>
    <xf numFmtId="41" fontId="13" fillId="0" borderId="47" xfId="3" applyNumberFormat="1" applyFont="1" applyFill="1" applyBorder="1" applyAlignment="1">
      <alignment horizontal="center" wrapText="1"/>
    </xf>
    <xf numFmtId="41" fontId="12" fillId="0" borderId="50" xfId="2" applyNumberFormat="1" applyFont="1" applyFill="1" applyBorder="1" applyAlignment="1">
      <alignment horizontal="right" vertical="center"/>
    </xf>
    <xf numFmtId="41" fontId="12" fillId="0" borderId="2" xfId="2" applyNumberFormat="1" applyFont="1" applyFill="1" applyBorder="1" applyAlignment="1">
      <alignment horizontal="right" vertical="center"/>
    </xf>
    <xf numFmtId="41" fontId="13" fillId="0" borderId="2" xfId="2" applyNumberFormat="1" applyFont="1" applyFill="1" applyBorder="1" applyAlignment="1"/>
    <xf numFmtId="41" fontId="13" fillId="0" borderId="2" xfId="2" applyNumberFormat="1" applyFont="1" applyFill="1" applyBorder="1" applyAlignment="1">
      <alignment horizontal="right"/>
    </xf>
    <xf numFmtId="41" fontId="12" fillId="0" borderId="2" xfId="2" applyNumberFormat="1" applyFont="1" applyFill="1" applyBorder="1" applyAlignment="1">
      <alignment vertical="center"/>
    </xf>
    <xf numFmtId="41" fontId="12" fillId="0" borderId="4" xfId="2" applyNumberFormat="1" applyFont="1" applyFill="1" applyBorder="1" applyAlignment="1">
      <alignment horizontal="right" vertical="center"/>
    </xf>
    <xf numFmtId="41" fontId="12" fillId="0" borderId="11" xfId="2" applyNumberFormat="1" applyFont="1" applyFill="1" applyBorder="1" applyAlignment="1">
      <alignment vertical="center"/>
    </xf>
    <xf numFmtId="41" fontId="12" fillId="0" borderId="2" xfId="2" applyNumberFormat="1" applyFont="1" applyFill="1" applyBorder="1" applyAlignment="1">
      <alignment vertical="center"/>
    </xf>
    <xf numFmtId="41" fontId="12" fillId="0" borderId="14" xfId="2" applyNumberFormat="1" applyFont="1" applyFill="1" applyBorder="1" applyAlignment="1">
      <alignment vertical="center"/>
    </xf>
    <xf numFmtId="41" fontId="12" fillId="0" borderId="2" xfId="2" applyNumberFormat="1" applyFont="1" applyFill="1" applyBorder="1" applyAlignment="1"/>
    <xf numFmtId="41" fontId="12" fillId="0" borderId="4" xfId="2" applyNumberFormat="1" applyFont="1" applyFill="1" applyBorder="1" applyAlignment="1"/>
    <xf numFmtId="41" fontId="12" fillId="0" borderId="4" xfId="2" applyNumberFormat="1" applyFont="1" applyFill="1" applyBorder="1" applyAlignment="1">
      <alignment vertical="center"/>
    </xf>
    <xf numFmtId="41" fontId="12" fillId="0" borderId="7" xfId="2" applyNumberFormat="1" applyFont="1" applyFill="1" applyBorder="1" applyAlignment="1">
      <alignment vertical="center"/>
    </xf>
    <xf numFmtId="41" fontId="12" fillId="0" borderId="8" xfId="2" applyNumberFormat="1" applyFont="1" applyFill="1" applyBorder="1" applyAlignment="1">
      <alignment vertical="center"/>
    </xf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%20&#1082;&#1086;&#1085;&#1089;%20&#1085;&#1072;%2030.09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.баланс"/>
      <sheetName val="Отчет оПрибылиУбытках"/>
      <sheetName val="ОтчетДвиженияДенежСредств (пря)"/>
      <sheetName val="Отчет об изменКапитале"/>
    </sheetNames>
    <sheetDataSet>
      <sheetData sheetId="0">
        <row r="19">
          <cell r="H19">
            <v>765584</v>
          </cell>
          <cell r="I19">
            <v>333688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  <pageSetUpPr fitToPage="1"/>
  </sheetPr>
  <dimension ref="A1:IO82"/>
  <sheetViews>
    <sheetView topLeftCell="A19" zoomScale="80" zoomScaleNormal="80" workbookViewId="0">
      <selection activeCell="M68" sqref="M68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12" style="1" customWidth="1"/>
    <col min="4" max="4" width="14" style="1" customWidth="1"/>
    <col min="5" max="5" width="20.5703125" style="1" customWidth="1"/>
    <col min="6" max="6" width="10.28515625" style="1" customWidth="1"/>
    <col min="7" max="7" width="9.7109375" style="1" customWidth="1"/>
    <col min="8" max="8" width="16" style="8" customWidth="1"/>
    <col min="9" max="9" width="15.85546875" style="8" customWidth="1"/>
    <col min="10" max="10" width="8.85546875" style="1" customWidth="1"/>
    <col min="11" max="11" width="17.42578125" style="1" customWidth="1"/>
    <col min="12" max="249" width="8.85546875" style="1" customWidth="1"/>
    <col min="250" max="16384" width="8.85546875" style="12"/>
  </cols>
  <sheetData>
    <row r="1" spans="1:249" ht="15.75" x14ac:dyDescent="0.25">
      <c r="A1" s="158" t="s">
        <v>174</v>
      </c>
      <c r="B1" s="154"/>
      <c r="C1" s="154"/>
      <c r="D1" s="154"/>
      <c r="E1" s="154"/>
      <c r="F1" s="154"/>
      <c r="G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</row>
    <row r="2" spans="1:249" x14ac:dyDescent="0.2">
      <c r="A2" s="154"/>
      <c r="B2" s="154"/>
      <c r="C2" s="154"/>
      <c r="D2" s="154"/>
      <c r="E2" s="154"/>
      <c r="F2" s="154"/>
      <c r="G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</row>
    <row r="3" spans="1:249" ht="12.75" customHeight="1" x14ac:dyDescent="0.2">
      <c r="A3" s="66"/>
      <c r="B3" s="66"/>
      <c r="C3" s="66"/>
      <c r="D3" s="66"/>
      <c r="E3" s="27"/>
      <c r="F3" s="27"/>
      <c r="G3" s="27"/>
      <c r="H3" s="27"/>
      <c r="I3" s="27"/>
      <c r="J3" s="6"/>
      <c r="K3" s="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12.75" customHeight="1" x14ac:dyDescent="0.2">
      <c r="A4" s="40"/>
      <c r="B4" s="194" t="s">
        <v>73</v>
      </c>
      <c r="C4" s="194"/>
      <c r="D4" s="194"/>
      <c r="E4" s="194"/>
      <c r="F4" s="194"/>
      <c r="G4" s="194"/>
      <c r="H4" s="194"/>
      <c r="I4" s="41"/>
      <c r="J4" s="42"/>
      <c r="K4" s="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12.75" customHeight="1" x14ac:dyDescent="0.25">
      <c r="A5" s="40"/>
      <c r="B5" s="63"/>
      <c r="C5" s="194" t="s">
        <v>261</v>
      </c>
      <c r="D5" s="194"/>
      <c r="E5" s="194"/>
      <c r="F5" s="194"/>
      <c r="G5" s="194"/>
      <c r="H5" s="165"/>
      <c r="I5" s="61"/>
      <c r="J5" s="42"/>
      <c r="K5" s="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18.75" customHeight="1" thickBot="1" x14ac:dyDescent="0.25">
      <c r="A6" s="43"/>
      <c r="B6" s="43"/>
      <c r="C6" s="203"/>
      <c r="D6" s="203"/>
      <c r="E6" s="203"/>
      <c r="F6" s="43"/>
      <c r="G6" s="203"/>
      <c r="H6" s="203"/>
      <c r="I6" s="44" t="s">
        <v>74</v>
      </c>
      <c r="J6" s="42"/>
      <c r="K6" s="6"/>
    </row>
    <row r="7" spans="1:249" s="23" customFormat="1" ht="55.5" customHeight="1" thickBot="1" x14ac:dyDescent="0.25">
      <c r="A7" s="195" t="s">
        <v>78</v>
      </c>
      <c r="B7" s="196"/>
      <c r="C7" s="196"/>
      <c r="D7" s="196"/>
      <c r="E7" s="196"/>
      <c r="F7" s="196"/>
      <c r="G7" s="39" t="s">
        <v>77</v>
      </c>
      <c r="H7" s="62" t="s">
        <v>76</v>
      </c>
      <c r="I7" s="62" t="s">
        <v>75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ht="12.75" customHeight="1" x14ac:dyDescent="0.2">
      <c r="A8" s="192" t="s">
        <v>79</v>
      </c>
      <c r="B8" s="193"/>
      <c r="C8" s="193"/>
      <c r="D8" s="193"/>
      <c r="E8" s="193"/>
      <c r="F8" s="193"/>
      <c r="G8" s="38"/>
      <c r="H8" s="70"/>
      <c r="I8" s="71"/>
      <c r="J8" s="6"/>
      <c r="K8" s="6"/>
    </row>
    <row r="9" spans="1:249" ht="12.75" customHeight="1" x14ac:dyDescent="0.2">
      <c r="A9" s="197" t="s">
        <v>80</v>
      </c>
      <c r="B9" s="198"/>
      <c r="C9" s="198"/>
      <c r="D9" s="198"/>
      <c r="E9" s="198"/>
      <c r="F9" s="198"/>
      <c r="G9" s="15" t="s">
        <v>0</v>
      </c>
      <c r="H9" s="132">
        <v>765584</v>
      </c>
      <c r="I9" s="133">
        <v>333688</v>
      </c>
      <c r="J9" s="6"/>
      <c r="K9" s="6"/>
    </row>
    <row r="10" spans="1:249" ht="12.75" customHeight="1" x14ac:dyDescent="0.2">
      <c r="A10" s="189" t="s">
        <v>81</v>
      </c>
      <c r="B10" s="199"/>
      <c r="C10" s="199"/>
      <c r="D10" s="199"/>
      <c r="E10" s="199"/>
      <c r="F10" s="199"/>
      <c r="G10" s="15" t="s">
        <v>1</v>
      </c>
      <c r="H10" s="132"/>
      <c r="I10" s="133"/>
      <c r="J10" s="6"/>
      <c r="K10" s="6"/>
    </row>
    <row r="11" spans="1:249" ht="12.75" customHeight="1" x14ac:dyDescent="0.2">
      <c r="A11" s="189" t="s">
        <v>82</v>
      </c>
      <c r="B11" s="199"/>
      <c r="C11" s="199"/>
      <c r="D11" s="199"/>
      <c r="E11" s="199"/>
      <c r="F11" s="199"/>
      <c r="G11" s="15" t="s">
        <v>2</v>
      </c>
      <c r="H11" s="132"/>
      <c r="I11" s="133"/>
      <c r="J11" s="6"/>
      <c r="K11" s="6"/>
    </row>
    <row r="12" spans="1:249" x14ac:dyDescent="0.2">
      <c r="A12" s="200" t="s">
        <v>83</v>
      </c>
      <c r="B12" s="201"/>
      <c r="C12" s="201"/>
      <c r="D12" s="201"/>
      <c r="E12" s="201"/>
      <c r="F12" s="202"/>
      <c r="G12" s="15" t="s">
        <v>3</v>
      </c>
      <c r="H12" s="132"/>
      <c r="I12" s="133"/>
      <c r="J12" s="6"/>
      <c r="K12" s="6"/>
    </row>
    <row r="13" spans="1:249" x14ac:dyDescent="0.2">
      <c r="A13" s="189" t="s">
        <v>84</v>
      </c>
      <c r="B13" s="199"/>
      <c r="C13" s="199"/>
      <c r="D13" s="199"/>
      <c r="E13" s="199"/>
      <c r="F13" s="199"/>
      <c r="G13" s="15" t="s">
        <v>4</v>
      </c>
      <c r="H13" s="132"/>
      <c r="I13" s="133"/>
      <c r="J13" s="6"/>
      <c r="K13" s="6"/>
    </row>
    <row r="14" spans="1:249" ht="12.75" customHeight="1" x14ac:dyDescent="0.2">
      <c r="A14" s="189" t="s">
        <v>85</v>
      </c>
      <c r="B14" s="199"/>
      <c r="C14" s="199"/>
      <c r="D14" s="199"/>
      <c r="E14" s="199"/>
      <c r="F14" s="199"/>
      <c r="G14" s="15" t="s">
        <v>5</v>
      </c>
      <c r="H14" s="132">
        <f>2898451+1826000+937489</f>
        <v>5661940</v>
      </c>
      <c r="I14" s="133">
        <v>6985053</v>
      </c>
    </row>
    <row r="15" spans="1:249" ht="12.75" customHeight="1" x14ac:dyDescent="0.2">
      <c r="A15" s="189" t="s">
        <v>86</v>
      </c>
      <c r="B15" s="199"/>
      <c r="C15" s="199"/>
      <c r="D15" s="199"/>
      <c r="E15" s="199"/>
      <c r="F15" s="199"/>
      <c r="G15" s="15" t="s">
        <v>6</v>
      </c>
      <c r="H15" s="132">
        <v>44862189</v>
      </c>
      <c r="I15" s="133">
        <v>45538458</v>
      </c>
      <c r="J15" s="8"/>
    </row>
    <row r="16" spans="1:249" ht="12.75" customHeight="1" x14ac:dyDescent="0.2">
      <c r="A16" s="189" t="s">
        <v>87</v>
      </c>
      <c r="B16" s="199"/>
      <c r="C16" s="199"/>
      <c r="D16" s="199"/>
      <c r="E16" s="199"/>
      <c r="F16" s="199"/>
      <c r="G16" s="59" t="s">
        <v>40</v>
      </c>
      <c r="H16" s="132">
        <v>58918</v>
      </c>
      <c r="I16" s="133"/>
    </row>
    <row r="17" spans="1:249" ht="12.75" customHeight="1" x14ac:dyDescent="0.2">
      <c r="A17" s="189" t="s">
        <v>88</v>
      </c>
      <c r="B17" s="199"/>
      <c r="C17" s="199"/>
      <c r="D17" s="199"/>
      <c r="E17" s="199"/>
      <c r="F17" s="199"/>
      <c r="G17" s="59" t="s">
        <v>41</v>
      </c>
      <c r="H17" s="132">
        <v>1895238</v>
      </c>
      <c r="I17" s="133">
        <v>1638306</v>
      </c>
    </row>
    <row r="18" spans="1:249" ht="12.75" customHeight="1" x14ac:dyDescent="0.2">
      <c r="A18" s="189" t="s">
        <v>89</v>
      </c>
      <c r="B18" s="199"/>
      <c r="C18" s="199"/>
      <c r="D18" s="199"/>
      <c r="E18" s="199"/>
      <c r="F18" s="199"/>
      <c r="G18" s="59" t="s">
        <v>42</v>
      </c>
      <c r="H18" s="132">
        <v>1281792</v>
      </c>
      <c r="I18" s="133">
        <v>901669</v>
      </c>
      <c r="J18" s="8"/>
    </row>
    <row r="19" spans="1:249" ht="12.75" customHeight="1" x14ac:dyDescent="0.2">
      <c r="A19" s="204" t="s">
        <v>90</v>
      </c>
      <c r="B19" s="205"/>
      <c r="C19" s="205"/>
      <c r="D19" s="205"/>
      <c r="E19" s="205"/>
      <c r="F19" s="205"/>
      <c r="G19" s="18" t="s">
        <v>7</v>
      </c>
      <c r="H19" s="134">
        <f>SUM(H9:H18)</f>
        <v>54525661</v>
      </c>
      <c r="I19" s="135">
        <f>SUM(I9:I18)</f>
        <v>55397174</v>
      </c>
    </row>
    <row r="20" spans="1:249" ht="12.75" customHeight="1" x14ac:dyDescent="0.2">
      <c r="A20" s="187" t="s">
        <v>91</v>
      </c>
      <c r="B20" s="188"/>
      <c r="C20" s="188"/>
      <c r="D20" s="188"/>
      <c r="E20" s="188"/>
      <c r="F20" s="188"/>
      <c r="G20" s="18">
        <v>101</v>
      </c>
      <c r="H20" s="134">
        <v>711101</v>
      </c>
      <c r="I20" s="135">
        <v>3977015</v>
      </c>
    </row>
    <row r="21" spans="1:249" ht="12.75" customHeight="1" x14ac:dyDescent="0.2">
      <c r="A21" s="121"/>
      <c r="B21" s="122"/>
      <c r="C21" s="122"/>
      <c r="D21" s="122"/>
      <c r="E21" s="122"/>
      <c r="F21" s="122"/>
      <c r="G21" s="18"/>
      <c r="H21" s="19"/>
      <c r="I21" s="26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</row>
    <row r="22" spans="1:249" ht="12.75" customHeight="1" x14ac:dyDescent="0.2">
      <c r="A22" s="187" t="s">
        <v>92</v>
      </c>
      <c r="B22" s="208"/>
      <c r="C22" s="208"/>
      <c r="D22" s="208"/>
      <c r="E22" s="208"/>
      <c r="F22" s="209"/>
      <c r="G22" s="13"/>
      <c r="H22" s="14"/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1:249" ht="12.75" customHeight="1" x14ac:dyDescent="0.2">
      <c r="A23" s="166" t="s">
        <v>81</v>
      </c>
      <c r="B23" s="167"/>
      <c r="C23" s="167"/>
      <c r="D23" s="167"/>
      <c r="E23" s="167"/>
      <c r="F23" s="167"/>
      <c r="G23" s="15">
        <v>110</v>
      </c>
      <c r="H23" s="132">
        <v>0</v>
      </c>
      <c r="I23" s="133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</row>
    <row r="24" spans="1:249" ht="12.75" customHeight="1" x14ac:dyDescent="0.2">
      <c r="A24" s="166" t="s">
        <v>82</v>
      </c>
      <c r="B24" s="167"/>
      <c r="C24" s="167"/>
      <c r="D24" s="167"/>
      <c r="E24" s="167"/>
      <c r="F24" s="167"/>
      <c r="G24" s="15">
        <v>111</v>
      </c>
      <c r="H24" s="132">
        <v>0</v>
      </c>
      <c r="I24" s="133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</row>
    <row r="25" spans="1:249" ht="12.75" customHeight="1" x14ac:dyDescent="0.2">
      <c r="A25" s="166" t="s">
        <v>93</v>
      </c>
      <c r="B25" s="167"/>
      <c r="C25" s="167"/>
      <c r="D25" s="167"/>
      <c r="E25" s="167"/>
      <c r="F25" s="167"/>
      <c r="G25" s="15">
        <v>113</v>
      </c>
      <c r="H25" s="132">
        <v>0</v>
      </c>
      <c r="I25" s="133"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</row>
    <row r="26" spans="1:249" ht="12.75" customHeight="1" x14ac:dyDescent="0.2">
      <c r="A26" s="166" t="s">
        <v>94</v>
      </c>
      <c r="B26" s="167"/>
      <c r="C26" s="167"/>
      <c r="D26" s="167"/>
      <c r="E26" s="167"/>
      <c r="F26" s="167"/>
      <c r="G26" s="15">
        <v>114</v>
      </c>
      <c r="H26" s="132"/>
      <c r="I26" s="133">
        <v>79806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</row>
    <row r="27" spans="1:249" ht="12.75" customHeight="1" x14ac:dyDescent="0.2">
      <c r="A27" s="166" t="s">
        <v>95</v>
      </c>
      <c r="B27" s="167"/>
      <c r="C27" s="167"/>
      <c r="D27" s="167"/>
      <c r="E27" s="167"/>
      <c r="F27" s="167"/>
      <c r="G27" s="15">
        <v>115</v>
      </c>
      <c r="H27" s="132">
        <v>147717</v>
      </c>
      <c r="I27" s="133">
        <v>37712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</row>
    <row r="28" spans="1:249" ht="12.75" customHeight="1" x14ac:dyDescent="0.2">
      <c r="A28" s="166" t="s">
        <v>249</v>
      </c>
      <c r="B28" s="167"/>
      <c r="C28" s="167"/>
      <c r="D28" s="167"/>
      <c r="E28" s="167"/>
      <c r="F28" s="167"/>
      <c r="G28" s="15">
        <v>116</v>
      </c>
      <c r="H28" s="294">
        <v>10398268</v>
      </c>
      <c r="I28" s="133">
        <v>6354157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</row>
    <row r="29" spans="1:249" x14ac:dyDescent="0.2">
      <c r="A29" s="166" t="s">
        <v>96</v>
      </c>
      <c r="B29" s="167"/>
      <c r="C29" s="167"/>
      <c r="D29" s="167"/>
      <c r="E29" s="167"/>
      <c r="F29" s="167"/>
      <c r="G29" s="15">
        <v>117</v>
      </c>
      <c r="H29" s="294">
        <f>2334865</f>
        <v>2334865</v>
      </c>
      <c r="I29" s="133">
        <v>1625203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</row>
    <row r="30" spans="1:249" ht="12.75" customHeight="1" x14ac:dyDescent="0.2">
      <c r="A30" s="166" t="s">
        <v>97</v>
      </c>
      <c r="B30" s="167"/>
      <c r="C30" s="167"/>
      <c r="D30" s="167"/>
      <c r="E30" s="167"/>
      <c r="F30" s="167"/>
      <c r="G30" s="15">
        <v>118</v>
      </c>
      <c r="H30" s="294">
        <v>17928515</v>
      </c>
      <c r="I30" s="133">
        <v>18709948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</row>
    <row r="31" spans="1:249" s="1" customFormat="1" ht="12.75" customHeight="1" x14ac:dyDescent="0.2">
      <c r="A31" s="166" t="s">
        <v>244</v>
      </c>
      <c r="B31" s="167"/>
      <c r="C31" s="167"/>
      <c r="D31" s="167"/>
      <c r="E31" s="167"/>
      <c r="F31" s="167"/>
      <c r="G31" s="15">
        <v>119</v>
      </c>
      <c r="H31" s="132"/>
      <c r="I31" s="133"/>
    </row>
    <row r="32" spans="1:249" s="1" customFormat="1" ht="12.75" customHeight="1" x14ac:dyDescent="0.2">
      <c r="A32" s="166" t="s">
        <v>98</v>
      </c>
      <c r="B32" s="167"/>
      <c r="C32" s="167"/>
      <c r="D32" s="167"/>
      <c r="E32" s="167"/>
      <c r="F32" s="167"/>
      <c r="G32" s="15">
        <v>120</v>
      </c>
      <c r="H32" s="132">
        <f>1691644-485922</f>
        <v>1205722</v>
      </c>
      <c r="I32" s="133">
        <v>1687142</v>
      </c>
    </row>
    <row r="33" spans="1:9" s="1" customFormat="1" ht="12.75" customHeight="1" x14ac:dyDescent="0.2">
      <c r="A33" s="166" t="s">
        <v>99</v>
      </c>
      <c r="B33" s="167"/>
      <c r="C33" s="167"/>
      <c r="D33" s="167"/>
      <c r="E33" s="167"/>
      <c r="F33" s="167"/>
      <c r="G33" s="15">
        <v>121</v>
      </c>
      <c r="H33" s="132">
        <v>1872105</v>
      </c>
      <c r="I33" s="133">
        <v>1879117</v>
      </c>
    </row>
    <row r="34" spans="1:9" s="1" customFormat="1" ht="12.75" customHeight="1" x14ac:dyDescent="0.2">
      <c r="A34" s="166" t="s">
        <v>100</v>
      </c>
      <c r="B34" s="167"/>
      <c r="C34" s="167"/>
      <c r="D34" s="167"/>
      <c r="E34" s="167"/>
      <c r="F34" s="167"/>
      <c r="G34" s="15">
        <v>122</v>
      </c>
      <c r="H34" s="132">
        <f>1136638-339316</f>
        <v>797322</v>
      </c>
      <c r="I34" s="133">
        <v>1099487</v>
      </c>
    </row>
    <row r="35" spans="1:9" s="1" customFormat="1" ht="12.75" customHeight="1" x14ac:dyDescent="0.2">
      <c r="A35" s="166" t="s">
        <v>101</v>
      </c>
      <c r="B35" s="167"/>
      <c r="C35" s="167"/>
      <c r="D35" s="167"/>
      <c r="E35" s="167"/>
      <c r="F35" s="167"/>
      <c r="G35" s="15">
        <v>123</v>
      </c>
      <c r="H35" s="132">
        <v>3051171</v>
      </c>
      <c r="I35" s="133">
        <v>2333566</v>
      </c>
    </row>
    <row r="36" spans="1:9" s="1" customFormat="1" ht="12.75" customHeight="1" x14ac:dyDescent="0.2">
      <c r="A36" s="204" t="s">
        <v>102</v>
      </c>
      <c r="B36" s="205"/>
      <c r="C36" s="205"/>
      <c r="D36" s="205"/>
      <c r="E36" s="205"/>
      <c r="F36" s="205"/>
      <c r="G36" s="18" t="s">
        <v>16</v>
      </c>
      <c r="H36" s="134">
        <f>SUM(H23:H35)</f>
        <v>37735685</v>
      </c>
      <c r="I36" s="135">
        <f>SUM(I23:I35)</f>
        <v>33806138</v>
      </c>
    </row>
    <row r="37" spans="1:9" s="1" customFormat="1" ht="12.75" customHeight="1" thickBot="1" x14ac:dyDescent="0.25">
      <c r="A37" s="206" t="s">
        <v>103</v>
      </c>
      <c r="B37" s="207"/>
      <c r="C37" s="207"/>
      <c r="D37" s="207"/>
      <c r="E37" s="207"/>
      <c r="F37" s="207"/>
      <c r="G37" s="21"/>
      <c r="H37" s="139">
        <f>H36+H19+H20</f>
        <v>92972447</v>
      </c>
      <c r="I37" s="140">
        <f>I36+I19+I20</f>
        <v>93180327</v>
      </c>
    </row>
    <row r="38" spans="1:9" s="131" customFormat="1" ht="39" thickBot="1" x14ac:dyDescent="0.25">
      <c r="A38" s="195" t="s">
        <v>245</v>
      </c>
      <c r="B38" s="196"/>
      <c r="C38" s="196"/>
      <c r="D38" s="196"/>
      <c r="E38" s="196"/>
      <c r="F38" s="196"/>
      <c r="G38" s="39" t="s">
        <v>77</v>
      </c>
      <c r="H38" s="62" t="s">
        <v>76</v>
      </c>
      <c r="I38" s="62" t="s">
        <v>75</v>
      </c>
    </row>
    <row r="39" spans="1:9" s="1" customFormat="1" ht="12.75" customHeight="1" x14ac:dyDescent="0.2">
      <c r="A39" s="192" t="s">
        <v>104</v>
      </c>
      <c r="B39" s="193"/>
      <c r="C39" s="193"/>
      <c r="D39" s="193"/>
      <c r="E39" s="193"/>
      <c r="F39" s="193"/>
      <c r="H39" s="64"/>
      <c r="I39" s="65"/>
    </row>
    <row r="40" spans="1:9" s="1" customFormat="1" ht="12.75" customHeight="1" x14ac:dyDescent="0.2">
      <c r="A40" s="166" t="s">
        <v>105</v>
      </c>
      <c r="B40" s="167"/>
      <c r="C40" s="167"/>
      <c r="D40" s="167"/>
      <c r="E40" s="167"/>
      <c r="F40" s="167"/>
      <c r="G40" s="15">
        <v>210</v>
      </c>
      <c r="H40" s="132">
        <v>4775727</v>
      </c>
      <c r="I40" s="133">
        <v>10396132</v>
      </c>
    </row>
    <row r="41" spans="1:9" s="1" customFormat="1" ht="12.75" customHeight="1" x14ac:dyDescent="0.2">
      <c r="A41" s="166" t="s">
        <v>82</v>
      </c>
      <c r="B41" s="167"/>
      <c r="C41" s="167"/>
      <c r="D41" s="167"/>
      <c r="E41" s="167"/>
      <c r="F41" s="167"/>
      <c r="G41" s="15">
        <v>211</v>
      </c>
      <c r="H41" s="132"/>
      <c r="I41" s="133"/>
    </row>
    <row r="42" spans="1:9" s="1" customFormat="1" ht="12.75" customHeight="1" x14ac:dyDescent="0.2">
      <c r="A42" s="189" t="s">
        <v>106</v>
      </c>
      <c r="B42" s="190"/>
      <c r="C42" s="190"/>
      <c r="D42" s="190"/>
      <c r="E42" s="190"/>
      <c r="F42" s="191"/>
      <c r="G42" s="15">
        <v>212</v>
      </c>
      <c r="H42" s="132">
        <f>1493901+937489+498223</f>
        <v>2929613</v>
      </c>
      <c r="I42" s="133">
        <v>1889967</v>
      </c>
    </row>
    <row r="43" spans="1:9" s="1" customFormat="1" ht="12.75" customHeight="1" x14ac:dyDescent="0.2">
      <c r="A43" s="166" t="s">
        <v>107</v>
      </c>
      <c r="B43" s="167"/>
      <c r="C43" s="167"/>
      <c r="D43" s="167"/>
      <c r="E43" s="167"/>
      <c r="F43" s="167"/>
      <c r="G43" s="15">
        <v>213</v>
      </c>
      <c r="H43" s="294">
        <f>10944169+1826000</f>
        <v>12770169</v>
      </c>
      <c r="I43" s="133">
        <v>3988748</v>
      </c>
    </row>
    <row r="44" spans="1:9" s="1" customFormat="1" x14ac:dyDescent="0.2">
      <c r="A44" s="166" t="s">
        <v>108</v>
      </c>
      <c r="B44" s="167"/>
      <c r="C44" s="167"/>
      <c r="D44" s="167"/>
      <c r="E44" s="167"/>
      <c r="F44" s="167"/>
      <c r="G44" s="15">
        <v>214</v>
      </c>
      <c r="H44" s="132">
        <v>515106</v>
      </c>
      <c r="I44" s="133">
        <v>324410</v>
      </c>
    </row>
    <row r="45" spans="1:9" s="1" customFormat="1" x14ac:dyDescent="0.2">
      <c r="A45" s="166" t="s">
        <v>109</v>
      </c>
      <c r="B45" s="167"/>
      <c r="C45" s="167"/>
      <c r="D45" s="167"/>
      <c r="E45" s="167"/>
      <c r="F45" s="167"/>
      <c r="G45" s="15">
        <v>215</v>
      </c>
      <c r="H45" s="132">
        <v>211785</v>
      </c>
      <c r="I45" s="133"/>
    </row>
    <row r="46" spans="1:9" s="1" customFormat="1" x14ac:dyDescent="0.2">
      <c r="A46" s="166" t="s">
        <v>110</v>
      </c>
      <c r="B46" s="167"/>
      <c r="C46" s="167"/>
      <c r="D46" s="167"/>
      <c r="E46" s="167"/>
      <c r="F46" s="167"/>
      <c r="G46" s="15">
        <v>216</v>
      </c>
      <c r="H46" s="132">
        <v>326257</v>
      </c>
      <c r="I46" s="133">
        <v>622581</v>
      </c>
    </row>
    <row r="47" spans="1:9" s="1" customFormat="1" x14ac:dyDescent="0.2">
      <c r="A47" s="166" t="s">
        <v>111</v>
      </c>
      <c r="B47" s="167"/>
      <c r="C47" s="167"/>
      <c r="D47" s="167"/>
      <c r="E47" s="167"/>
      <c r="F47" s="167"/>
      <c r="G47" s="15">
        <v>217</v>
      </c>
      <c r="H47" s="132">
        <v>2324361</v>
      </c>
      <c r="I47" s="133">
        <v>3300623</v>
      </c>
    </row>
    <row r="48" spans="1:9" s="1" customFormat="1" ht="12.75" customHeight="1" x14ac:dyDescent="0.2">
      <c r="A48" s="182" t="s">
        <v>112</v>
      </c>
      <c r="B48" s="183"/>
      <c r="C48" s="183"/>
      <c r="D48" s="183"/>
      <c r="E48" s="183"/>
      <c r="F48" s="183"/>
      <c r="G48" s="18" t="s">
        <v>18</v>
      </c>
      <c r="H48" s="134">
        <f>SUM(H40:H47)</f>
        <v>23853018</v>
      </c>
      <c r="I48" s="135">
        <f>SUM(I40:I47)</f>
        <v>20522461</v>
      </c>
    </row>
    <row r="49" spans="1:249" s="1" customFormat="1" ht="12.75" customHeight="1" x14ac:dyDescent="0.2">
      <c r="A49" s="177" t="s">
        <v>113</v>
      </c>
      <c r="B49" s="178"/>
      <c r="C49" s="178"/>
      <c r="D49" s="178"/>
      <c r="E49" s="178"/>
      <c r="F49" s="178"/>
      <c r="G49" s="67">
        <v>301</v>
      </c>
      <c r="H49" s="134">
        <v>4374567</v>
      </c>
      <c r="I49" s="135">
        <v>5892772</v>
      </c>
    </row>
    <row r="50" spans="1:249" s="123" customFormat="1" ht="12.75" customHeight="1" x14ac:dyDescent="0.2">
      <c r="A50" s="184"/>
      <c r="B50" s="185"/>
      <c r="C50" s="185"/>
      <c r="D50" s="185"/>
      <c r="E50" s="185"/>
      <c r="F50" s="185"/>
      <c r="G50" s="185"/>
      <c r="H50" s="185"/>
      <c r="I50" s="186"/>
    </row>
    <row r="51" spans="1:249" ht="12.75" customHeight="1" x14ac:dyDescent="0.2">
      <c r="A51" s="187" t="s">
        <v>114</v>
      </c>
      <c r="B51" s="188"/>
      <c r="C51" s="188"/>
      <c r="D51" s="188"/>
      <c r="E51" s="188"/>
      <c r="F51" s="188"/>
      <c r="G51" s="17"/>
      <c r="H51" s="16"/>
      <c r="I51" s="25"/>
    </row>
    <row r="52" spans="1:249" ht="12.75" customHeight="1" x14ac:dyDescent="0.2">
      <c r="A52" s="166" t="s">
        <v>105</v>
      </c>
      <c r="B52" s="167"/>
      <c r="C52" s="167"/>
      <c r="D52" s="167"/>
      <c r="E52" s="167"/>
      <c r="F52" s="167"/>
      <c r="G52" s="15">
        <v>310</v>
      </c>
      <c r="H52" s="294">
        <v>14792719</v>
      </c>
      <c r="I52" s="133">
        <v>10316506</v>
      </c>
    </row>
    <row r="53" spans="1:249" ht="12.75" customHeight="1" x14ac:dyDescent="0.2">
      <c r="A53" s="166" t="s">
        <v>82</v>
      </c>
      <c r="B53" s="167"/>
      <c r="C53" s="167"/>
      <c r="D53" s="167"/>
      <c r="E53" s="167"/>
      <c r="F53" s="167"/>
      <c r="G53" s="15">
        <v>311</v>
      </c>
      <c r="H53" s="132"/>
      <c r="I53" s="133"/>
    </row>
    <row r="54" spans="1:249" ht="12.75" customHeight="1" x14ac:dyDescent="0.2">
      <c r="A54" s="166" t="s">
        <v>115</v>
      </c>
      <c r="B54" s="167"/>
      <c r="C54" s="167"/>
      <c r="D54" s="167"/>
      <c r="E54" s="167"/>
      <c r="F54" s="167"/>
      <c r="G54" s="15">
        <v>312</v>
      </c>
      <c r="H54" s="132">
        <f>13030476-498223</f>
        <v>12532253</v>
      </c>
      <c r="I54" s="133">
        <v>12508182</v>
      </c>
    </row>
    <row r="55" spans="1:249" ht="12.75" customHeight="1" x14ac:dyDescent="0.2">
      <c r="A55" s="166" t="s">
        <v>116</v>
      </c>
      <c r="B55" s="167"/>
      <c r="C55" s="167"/>
      <c r="D55" s="167"/>
      <c r="E55" s="167"/>
      <c r="F55" s="167"/>
      <c r="G55" s="15">
        <v>313</v>
      </c>
      <c r="H55" s="132"/>
      <c r="I55" s="133">
        <v>2</v>
      </c>
    </row>
    <row r="56" spans="1:249" ht="12.75" customHeight="1" x14ac:dyDescent="0.2">
      <c r="A56" s="166" t="s">
        <v>117</v>
      </c>
      <c r="B56" s="167"/>
      <c r="C56" s="167"/>
      <c r="D56" s="167"/>
      <c r="E56" s="167"/>
      <c r="F56" s="167"/>
      <c r="G56" s="15">
        <v>314</v>
      </c>
      <c r="H56" s="132">
        <v>1814812</v>
      </c>
      <c r="I56" s="133">
        <v>1701616</v>
      </c>
    </row>
    <row r="57" spans="1:249" ht="12.75" customHeight="1" x14ac:dyDescent="0.2">
      <c r="A57" s="166" t="s">
        <v>118</v>
      </c>
      <c r="B57" s="167"/>
      <c r="C57" s="167"/>
      <c r="D57" s="167"/>
      <c r="E57" s="167"/>
      <c r="F57" s="167"/>
      <c r="G57" s="15">
        <v>315</v>
      </c>
      <c r="H57" s="132">
        <v>1359403</v>
      </c>
      <c r="I57" s="133">
        <v>1351189</v>
      </c>
    </row>
    <row r="58" spans="1:249" ht="12.75" customHeight="1" x14ac:dyDescent="0.2">
      <c r="A58" s="166" t="s">
        <v>119</v>
      </c>
      <c r="B58" s="167"/>
      <c r="C58" s="167"/>
      <c r="D58" s="167"/>
      <c r="E58" s="167"/>
      <c r="F58" s="167"/>
      <c r="G58" s="15">
        <v>316</v>
      </c>
      <c r="H58" s="132">
        <v>6888485</v>
      </c>
      <c r="I58" s="133">
        <v>6996555</v>
      </c>
    </row>
    <row r="59" spans="1:249" ht="12.75" customHeight="1" x14ac:dyDescent="0.2">
      <c r="A59" s="182" t="s">
        <v>120</v>
      </c>
      <c r="B59" s="183"/>
      <c r="C59" s="183"/>
      <c r="D59" s="183"/>
      <c r="E59" s="183"/>
      <c r="F59" s="183"/>
      <c r="G59" s="18" t="s">
        <v>24</v>
      </c>
      <c r="H59" s="134">
        <f>SUM(H52:H58)</f>
        <v>37387672</v>
      </c>
      <c r="I59" s="135">
        <f>SUM(I52:I58)</f>
        <v>32874050</v>
      </c>
    </row>
    <row r="60" spans="1:249" ht="12.75" customHeight="1" x14ac:dyDescent="0.2">
      <c r="A60" s="184"/>
      <c r="B60" s="185"/>
      <c r="C60" s="185"/>
      <c r="D60" s="185"/>
      <c r="E60" s="185"/>
      <c r="F60" s="185"/>
      <c r="G60" s="185"/>
      <c r="H60" s="185"/>
      <c r="I60" s="186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3"/>
      <c r="IO60" s="123"/>
    </row>
    <row r="61" spans="1:249" ht="12.75" customHeight="1" x14ac:dyDescent="0.2">
      <c r="A61" s="177" t="s">
        <v>121</v>
      </c>
      <c r="B61" s="178"/>
      <c r="C61" s="178"/>
      <c r="D61" s="178"/>
      <c r="E61" s="178"/>
      <c r="F61" s="178"/>
      <c r="G61" s="13"/>
      <c r="H61" s="16"/>
      <c r="I61" s="25"/>
    </row>
    <row r="62" spans="1:249" x14ac:dyDescent="0.2">
      <c r="A62" s="166" t="s">
        <v>122</v>
      </c>
      <c r="B62" s="167"/>
      <c r="C62" s="167"/>
      <c r="D62" s="167"/>
      <c r="E62" s="167"/>
      <c r="F62" s="167"/>
      <c r="G62" s="15">
        <v>410</v>
      </c>
      <c r="H62" s="294">
        <v>31585508</v>
      </c>
      <c r="I62" s="133">
        <v>31583510</v>
      </c>
    </row>
    <row r="63" spans="1:249" x14ac:dyDescent="0.2">
      <c r="A63" s="166" t="s">
        <v>123</v>
      </c>
      <c r="B63" s="167"/>
      <c r="C63" s="167"/>
      <c r="D63" s="167"/>
      <c r="E63" s="167"/>
      <c r="F63" s="167"/>
      <c r="G63" s="59" t="s">
        <v>43</v>
      </c>
      <c r="H63" s="294">
        <v>-3718062</v>
      </c>
      <c r="I63" s="133">
        <v>-3717908</v>
      </c>
    </row>
    <row r="64" spans="1:249" x14ac:dyDescent="0.2">
      <c r="A64" s="166" t="s">
        <v>124</v>
      </c>
      <c r="B64" s="167"/>
      <c r="C64" s="167"/>
      <c r="D64" s="167"/>
      <c r="E64" s="167"/>
      <c r="F64" s="167"/>
      <c r="G64" s="15">
        <v>412</v>
      </c>
      <c r="H64" s="294">
        <v>-617546</v>
      </c>
      <c r="I64" s="133">
        <v>-617460</v>
      </c>
    </row>
    <row r="65" spans="1:249" x14ac:dyDescent="0.2">
      <c r="A65" s="166" t="s">
        <v>125</v>
      </c>
      <c r="B65" s="167"/>
      <c r="C65" s="167"/>
      <c r="D65" s="167"/>
      <c r="E65" s="167"/>
      <c r="F65" s="167"/>
      <c r="G65" s="59" t="s">
        <v>44</v>
      </c>
      <c r="H65" s="294">
        <f>-11150353+253538-485923</f>
        <v>-11382738</v>
      </c>
      <c r="I65" s="133">
        <v>-11382738</v>
      </c>
      <c r="J65" s="8"/>
    </row>
    <row r="66" spans="1:249" x14ac:dyDescent="0.2">
      <c r="A66" s="166" t="s">
        <v>126</v>
      </c>
      <c r="B66" s="167"/>
      <c r="C66" s="167"/>
      <c r="D66" s="167"/>
      <c r="E66" s="167"/>
      <c r="F66" s="167"/>
      <c r="G66" s="15">
        <v>414</v>
      </c>
      <c r="H66" s="294">
        <v>11659688</v>
      </c>
      <c r="I66" s="133">
        <v>18194654</v>
      </c>
      <c r="J66" s="8"/>
    </row>
    <row r="67" spans="1:249" ht="27.75" customHeight="1" x14ac:dyDescent="0.2">
      <c r="A67" s="171" t="s">
        <v>128</v>
      </c>
      <c r="B67" s="172"/>
      <c r="C67" s="172"/>
      <c r="D67" s="172"/>
      <c r="E67" s="172"/>
      <c r="F67" s="173"/>
      <c r="G67" s="18">
        <v>420</v>
      </c>
      <c r="H67" s="134">
        <f>SUM(H62:H66)</f>
        <v>27526850</v>
      </c>
      <c r="I67" s="135">
        <f>SUM(I62:I66)</f>
        <v>34060058</v>
      </c>
    </row>
    <row r="68" spans="1:249" x14ac:dyDescent="0.2">
      <c r="A68" s="177" t="s">
        <v>127</v>
      </c>
      <c r="B68" s="178"/>
      <c r="C68" s="178"/>
      <c r="D68" s="178"/>
      <c r="E68" s="178"/>
      <c r="F68" s="178"/>
      <c r="G68" s="18">
        <v>421</v>
      </c>
      <c r="H68" s="136">
        <v>-169660</v>
      </c>
      <c r="I68" s="137">
        <v>-169014</v>
      </c>
      <c r="J68" s="8"/>
    </row>
    <row r="69" spans="1:249" x14ac:dyDescent="0.2">
      <c r="A69" s="177" t="s">
        <v>129</v>
      </c>
      <c r="B69" s="178"/>
      <c r="C69" s="178"/>
      <c r="D69" s="178"/>
      <c r="E69" s="178"/>
      <c r="F69" s="178"/>
      <c r="G69" s="18">
        <v>500</v>
      </c>
      <c r="H69" s="141">
        <f>H67+H68</f>
        <v>27357190</v>
      </c>
      <c r="I69" s="142">
        <f>SUM(I67:I68)</f>
        <v>33891044</v>
      </c>
      <c r="K69" s="8"/>
    </row>
    <row r="70" spans="1:249" x14ac:dyDescent="0.2">
      <c r="A70" s="179" t="s">
        <v>130</v>
      </c>
      <c r="B70" s="180"/>
      <c r="C70" s="180"/>
      <c r="D70" s="180"/>
      <c r="E70" s="180"/>
      <c r="F70" s="181"/>
      <c r="G70" s="18" t="s">
        <v>27</v>
      </c>
      <c r="H70" s="138">
        <v>10.75</v>
      </c>
      <c r="I70" s="157">
        <v>19.05</v>
      </c>
      <c r="J70" s="75"/>
      <c r="K70" s="8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</row>
    <row r="71" spans="1:249" x14ac:dyDescent="0.2">
      <c r="A71" s="179" t="s">
        <v>131</v>
      </c>
      <c r="B71" s="180"/>
      <c r="C71" s="180"/>
      <c r="D71" s="180"/>
      <c r="E71" s="180"/>
      <c r="F71" s="181"/>
      <c r="G71" s="18"/>
      <c r="H71" s="138">
        <v>31.28</v>
      </c>
      <c r="I71" s="157">
        <v>31.53</v>
      </c>
      <c r="J71" s="75"/>
      <c r="K71" s="8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</row>
    <row r="72" spans="1:249" ht="15.75" customHeight="1" thickBot="1" x14ac:dyDescent="0.25">
      <c r="A72" s="174" t="s">
        <v>132</v>
      </c>
      <c r="B72" s="175"/>
      <c r="C72" s="175"/>
      <c r="D72" s="175"/>
      <c r="E72" s="175"/>
      <c r="F72" s="175"/>
      <c r="G72" s="28"/>
      <c r="H72" s="143">
        <f>H69+H59+H48+H49</f>
        <v>92972447</v>
      </c>
      <c r="I72" s="144">
        <f>I69+I59+I48+I49</f>
        <v>93180327</v>
      </c>
    </row>
    <row r="73" spans="1:249" s="127" customFormat="1" ht="15.75" customHeight="1" x14ac:dyDescent="0.2">
      <c r="A73" s="125"/>
      <c r="B73" s="125"/>
      <c r="C73" s="125"/>
      <c r="D73" s="125"/>
      <c r="E73" s="125"/>
      <c r="F73" s="125"/>
      <c r="G73" s="41"/>
      <c r="H73" s="126"/>
      <c r="I73" s="126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</row>
    <row r="74" spans="1:249" s="127" customFormat="1" ht="15.75" customHeight="1" x14ac:dyDescent="0.2">
      <c r="A74" s="125"/>
      <c r="B74" s="125"/>
      <c r="C74" s="125"/>
      <c r="D74" s="125"/>
      <c r="E74" s="125"/>
      <c r="F74" s="125"/>
      <c r="G74" s="41"/>
      <c r="H74" s="145">
        <f>H72-H37</f>
        <v>0</v>
      </c>
      <c r="I74" s="145">
        <f>I72-I37</f>
        <v>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</row>
    <row r="75" spans="1:249" s="127" customFormat="1" ht="15.75" customHeight="1" x14ac:dyDescent="0.2">
      <c r="A75" s="125"/>
      <c r="B75" s="125"/>
      <c r="C75" s="125"/>
      <c r="D75" s="125"/>
      <c r="E75" s="125"/>
      <c r="F75" s="125"/>
      <c r="G75" s="41"/>
      <c r="H75" s="145"/>
      <c r="I75" s="145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</row>
    <row r="76" spans="1:249" ht="12.75" customHeight="1" x14ac:dyDescent="0.2">
      <c r="A76" s="1" t="s">
        <v>27</v>
      </c>
      <c r="H76" s="7"/>
      <c r="I76" s="7"/>
    </row>
    <row r="77" spans="1:249" ht="12.75" customHeight="1" x14ac:dyDescent="0.2">
      <c r="B77" s="176" t="s">
        <v>136</v>
      </c>
      <c r="C77" s="176"/>
      <c r="D77" s="170" t="s">
        <v>135</v>
      </c>
      <c r="E77" s="170"/>
      <c r="F77" s="170"/>
      <c r="G77" s="170"/>
      <c r="H77" s="9" t="s">
        <v>28</v>
      </c>
    </row>
    <row r="78" spans="1:249" ht="12.75" customHeight="1" x14ac:dyDescent="0.2">
      <c r="C78" s="168"/>
      <c r="D78" s="168"/>
      <c r="E78" s="168"/>
      <c r="F78" s="168"/>
      <c r="H78" s="20" t="s">
        <v>173</v>
      </c>
    </row>
    <row r="79" spans="1:249" s="1" customFormat="1" ht="12.75" customHeight="1" x14ac:dyDescent="0.2">
      <c r="B79" s="169" t="s">
        <v>133</v>
      </c>
      <c r="C79" s="169"/>
      <c r="D79" s="170" t="s">
        <v>134</v>
      </c>
      <c r="E79" s="170"/>
      <c r="F79" s="170"/>
      <c r="G79" s="170"/>
      <c r="H79" s="9" t="s">
        <v>28</v>
      </c>
      <c r="I79" s="8"/>
    </row>
    <row r="80" spans="1:249" s="1" customFormat="1" ht="12" customHeight="1" x14ac:dyDescent="0.2">
      <c r="C80" s="168"/>
      <c r="D80" s="168"/>
      <c r="E80" s="168"/>
      <c r="F80" s="168"/>
      <c r="H80" s="20" t="s">
        <v>173</v>
      </c>
      <c r="I80" s="8"/>
    </row>
    <row r="81" spans="8:249" x14ac:dyDescent="0.2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</row>
    <row r="82" spans="8:249" s="1" customFormat="1" x14ac:dyDescent="0.2">
      <c r="H82" s="8"/>
      <c r="I82" s="8"/>
    </row>
  </sheetData>
  <mergeCells count="75">
    <mergeCell ref="A31:F31"/>
    <mergeCell ref="A36:F36"/>
    <mergeCell ref="A37:F37"/>
    <mergeCell ref="A20:F20"/>
    <mergeCell ref="A32:F32"/>
    <mergeCell ref="A33:F33"/>
    <mergeCell ref="A34:F34"/>
    <mergeCell ref="A35:F35"/>
    <mergeCell ref="A22:F22"/>
    <mergeCell ref="A23:F23"/>
    <mergeCell ref="A24:F24"/>
    <mergeCell ref="A25:F25"/>
    <mergeCell ref="A26:F26"/>
    <mergeCell ref="A27:F27"/>
    <mergeCell ref="A28:F28"/>
    <mergeCell ref="A19:F19"/>
    <mergeCell ref="A16:F16"/>
    <mergeCell ref="A17:F17"/>
    <mergeCell ref="A18:F18"/>
    <mergeCell ref="A30:F30"/>
    <mergeCell ref="B4:H4"/>
    <mergeCell ref="A7:F7"/>
    <mergeCell ref="A8:F8"/>
    <mergeCell ref="A38:F38"/>
    <mergeCell ref="A40:F40"/>
    <mergeCell ref="A9:F9"/>
    <mergeCell ref="C5:G5"/>
    <mergeCell ref="A10:F10"/>
    <mergeCell ref="A11:F11"/>
    <mergeCell ref="A29:F29"/>
    <mergeCell ref="A12:F12"/>
    <mergeCell ref="A13:F13"/>
    <mergeCell ref="A14:F14"/>
    <mergeCell ref="C6:E6"/>
    <mergeCell ref="G6:H6"/>
    <mergeCell ref="A15:F15"/>
    <mergeCell ref="A41:F41"/>
    <mergeCell ref="A42:F42"/>
    <mergeCell ref="A43:F43"/>
    <mergeCell ref="A39:F39"/>
    <mergeCell ref="A44:F44"/>
    <mergeCell ref="A52:F52"/>
    <mergeCell ref="A46:F46"/>
    <mergeCell ref="A47:F47"/>
    <mergeCell ref="A49:F49"/>
    <mergeCell ref="A50:I50"/>
    <mergeCell ref="A45:F45"/>
    <mergeCell ref="A53:F53"/>
    <mergeCell ref="A62:F62"/>
    <mergeCell ref="A65:F65"/>
    <mergeCell ref="A54:F54"/>
    <mergeCell ref="A55:F55"/>
    <mergeCell ref="A58:F58"/>
    <mergeCell ref="A59:F59"/>
    <mergeCell ref="A61:F61"/>
    <mergeCell ref="A64:F64"/>
    <mergeCell ref="A56:F56"/>
    <mergeCell ref="A57:F57"/>
    <mergeCell ref="A60:I60"/>
    <mergeCell ref="A63:F63"/>
    <mergeCell ref="A48:F48"/>
    <mergeCell ref="A51:F51"/>
    <mergeCell ref="A66:F66"/>
    <mergeCell ref="C80:F80"/>
    <mergeCell ref="B79:C79"/>
    <mergeCell ref="D79:G79"/>
    <mergeCell ref="A67:F67"/>
    <mergeCell ref="A72:F72"/>
    <mergeCell ref="B77:C77"/>
    <mergeCell ref="D77:G77"/>
    <mergeCell ref="C78:F78"/>
    <mergeCell ref="A68:F68"/>
    <mergeCell ref="A69:F69"/>
    <mergeCell ref="A70:F70"/>
    <mergeCell ref="A71:F71"/>
  </mergeCells>
  <phoneticPr fontId="7" type="noConversion"/>
  <pageMargins left="0.23622047244094491" right="0.23622047244094491" top="0.74803149606299213" bottom="1.1417322834645669" header="0.31496062992125984" footer="0.31496062992125984"/>
  <pageSetup scale="94" fitToHeight="2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50"/>
  <sheetViews>
    <sheetView tabSelected="1" zoomScale="90" zoomScaleNormal="90" workbookViewId="0">
      <selection activeCell="K15" sqref="K15"/>
    </sheetView>
  </sheetViews>
  <sheetFormatPr defaultColWidth="8.85546875" defaultRowHeight="12.75" x14ac:dyDescent="0.2"/>
  <cols>
    <col min="1" max="1" width="4.28515625" style="3" customWidth="1"/>
    <col min="2" max="2" width="21.28515625" style="3" customWidth="1"/>
    <col min="3" max="3" width="15.7109375" style="3" customWidth="1"/>
    <col min="4" max="4" width="12.28515625" style="3" customWidth="1"/>
    <col min="5" max="5" width="10.7109375" style="3" customWidth="1"/>
    <col min="6" max="6" width="14.5703125" style="30" customWidth="1"/>
    <col min="7" max="7" width="14.85546875" style="3" customWidth="1"/>
    <col min="8" max="8" width="23.85546875" style="3" customWidth="1"/>
    <col min="9" max="16384" width="8.85546875" style="3"/>
  </cols>
  <sheetData>
    <row r="1" spans="1:8" ht="15.75" x14ac:dyDescent="0.25">
      <c r="A1" s="164" t="str">
        <f>'Form 1'!A1</f>
        <v>SAT&amp;Company JSC</v>
      </c>
    </row>
    <row r="3" spans="1:8" ht="12.75" customHeight="1" x14ac:dyDescent="0.2">
      <c r="A3" s="29"/>
      <c r="B3" s="29"/>
      <c r="C3" s="29"/>
      <c r="D3" s="46"/>
      <c r="E3" s="46"/>
      <c r="F3" s="46"/>
    </row>
    <row r="4" spans="1:8" ht="12.75" customHeight="1" x14ac:dyDescent="0.2">
      <c r="A4" s="29"/>
      <c r="B4" s="103"/>
      <c r="C4" s="163" t="s">
        <v>137</v>
      </c>
      <c r="D4" s="163"/>
      <c r="E4" s="163"/>
      <c r="F4" s="163"/>
      <c r="G4" s="4"/>
    </row>
    <row r="5" spans="1:8" ht="12.75" customHeight="1" x14ac:dyDescent="0.25">
      <c r="A5" s="29"/>
      <c r="B5" s="29"/>
      <c r="C5" s="194" t="s">
        <v>262</v>
      </c>
      <c r="D5" s="194"/>
      <c r="E5" s="194"/>
      <c r="F5" s="194"/>
      <c r="G5" s="60"/>
      <c r="H5" s="61"/>
    </row>
    <row r="6" spans="1:8" ht="12.75" customHeight="1" thickBot="1" x14ac:dyDescent="0.25">
      <c r="F6" s="31"/>
      <c r="G6" s="47" t="s">
        <v>74</v>
      </c>
    </row>
    <row r="7" spans="1:8" ht="34.5" customHeight="1" thickBot="1" x14ac:dyDescent="0.25">
      <c r="A7" s="222" t="s">
        <v>140</v>
      </c>
      <c r="B7" s="223"/>
      <c r="C7" s="223"/>
      <c r="D7" s="224"/>
      <c r="E7" s="88" t="s">
        <v>77</v>
      </c>
      <c r="F7" s="110" t="s">
        <v>139</v>
      </c>
      <c r="G7" s="110" t="s">
        <v>138</v>
      </c>
    </row>
    <row r="8" spans="1:8" ht="12.75" customHeight="1" x14ac:dyDescent="0.2">
      <c r="A8" s="225" t="s">
        <v>141</v>
      </c>
      <c r="B8" s="226"/>
      <c r="C8" s="226"/>
      <c r="D8" s="226"/>
      <c r="E8" s="89" t="s">
        <v>0</v>
      </c>
      <c r="F8" s="146">
        <v>7386774</v>
      </c>
      <c r="G8" s="146">
        <v>8321584</v>
      </c>
    </row>
    <row r="9" spans="1:8" ht="12.75" customHeight="1" x14ac:dyDescent="0.2">
      <c r="A9" s="218" t="s">
        <v>142</v>
      </c>
      <c r="B9" s="219"/>
      <c r="C9" s="219"/>
      <c r="D9" s="219"/>
      <c r="E9" s="90" t="s">
        <v>1</v>
      </c>
      <c r="F9" s="148">
        <v>-5595851</v>
      </c>
      <c r="G9" s="148">
        <v>-7420231</v>
      </c>
    </row>
    <row r="10" spans="1:8" ht="12.75" customHeight="1" x14ac:dyDescent="0.2">
      <c r="A10" s="220" t="s">
        <v>143</v>
      </c>
      <c r="B10" s="221"/>
      <c r="C10" s="221"/>
      <c r="D10" s="221"/>
      <c r="E10" s="91" t="s">
        <v>2</v>
      </c>
      <c r="F10" s="295">
        <f>SUM(F8:F9)</f>
        <v>1790923</v>
      </c>
      <c r="G10" s="295">
        <f>SUM(G8:G9)</f>
        <v>901353</v>
      </c>
    </row>
    <row r="11" spans="1:8" x14ac:dyDescent="0.2">
      <c r="A11" s="218" t="s">
        <v>144</v>
      </c>
      <c r="B11" s="219"/>
      <c r="C11" s="219"/>
      <c r="D11" s="219"/>
      <c r="E11" s="90" t="s">
        <v>3</v>
      </c>
      <c r="F11" s="148">
        <v>-324690</v>
      </c>
      <c r="G11" s="148">
        <v>-457146</v>
      </c>
    </row>
    <row r="12" spans="1:8" ht="12.75" customHeight="1" x14ac:dyDescent="0.2">
      <c r="A12" s="218" t="s">
        <v>145</v>
      </c>
      <c r="B12" s="219"/>
      <c r="C12" s="219"/>
      <c r="D12" s="219"/>
      <c r="E12" s="90" t="s">
        <v>4</v>
      </c>
      <c r="F12" s="147">
        <v>-2384816</v>
      </c>
      <c r="G12" s="147">
        <v>-2950493</v>
      </c>
    </row>
    <row r="13" spans="1:8" ht="12.75" customHeight="1" x14ac:dyDescent="0.2">
      <c r="A13" s="218" t="s">
        <v>146</v>
      </c>
      <c r="B13" s="219"/>
      <c r="C13" s="219"/>
      <c r="D13" s="219"/>
      <c r="E13" s="90" t="s">
        <v>5</v>
      </c>
      <c r="F13" s="147">
        <v>-6852187</v>
      </c>
      <c r="G13" s="147">
        <v>-656937</v>
      </c>
    </row>
    <row r="14" spans="1:8" ht="12.75" customHeight="1" x14ac:dyDescent="0.2">
      <c r="A14" s="218" t="s">
        <v>147</v>
      </c>
      <c r="B14" s="219"/>
      <c r="C14" s="219"/>
      <c r="D14" s="219"/>
      <c r="E14" s="90" t="s">
        <v>6</v>
      </c>
      <c r="F14" s="147">
        <v>5100450</v>
      </c>
      <c r="G14" s="147">
        <v>1206747</v>
      </c>
    </row>
    <row r="15" spans="1:8" ht="12.75" customHeight="1" x14ac:dyDescent="0.2">
      <c r="A15" s="220" t="s">
        <v>148</v>
      </c>
      <c r="B15" s="221"/>
      <c r="C15" s="221"/>
      <c r="D15" s="221"/>
      <c r="E15" s="91" t="s">
        <v>8</v>
      </c>
      <c r="F15" s="149">
        <f>SUM(F10:F14)</f>
        <v>-2670320</v>
      </c>
      <c r="G15" s="149">
        <f>SUM(G10:G14)</f>
        <v>-1956476</v>
      </c>
    </row>
    <row r="16" spans="1:8" ht="12.75" customHeight="1" x14ac:dyDescent="0.2">
      <c r="A16" s="218" t="s">
        <v>149</v>
      </c>
      <c r="B16" s="219"/>
      <c r="C16" s="219"/>
      <c r="D16" s="219"/>
      <c r="E16" s="90" t="s">
        <v>9</v>
      </c>
      <c r="F16" s="147">
        <v>6176</v>
      </c>
      <c r="G16" s="147">
        <v>265022</v>
      </c>
    </row>
    <row r="17" spans="1:8" ht="12.75" customHeight="1" x14ac:dyDescent="0.2">
      <c r="A17" s="218" t="s">
        <v>150</v>
      </c>
      <c r="B17" s="219"/>
      <c r="C17" s="219"/>
      <c r="D17" s="219"/>
      <c r="E17" s="109" t="s">
        <v>10</v>
      </c>
      <c r="F17" s="148">
        <v>-3213588</v>
      </c>
      <c r="G17" s="148">
        <v>-3033440</v>
      </c>
    </row>
    <row r="18" spans="1:8" ht="24.75" customHeight="1" x14ac:dyDescent="0.2">
      <c r="A18" s="212" t="s">
        <v>151</v>
      </c>
      <c r="B18" s="213"/>
      <c r="C18" s="213"/>
      <c r="D18" s="213"/>
      <c r="E18" s="90" t="s">
        <v>11</v>
      </c>
      <c r="F18" s="148">
        <v>460482</v>
      </c>
      <c r="G18" s="148">
        <v>-186538</v>
      </c>
    </row>
    <row r="19" spans="1:8" ht="17.25" customHeight="1" x14ac:dyDescent="0.2">
      <c r="A19" s="218" t="s">
        <v>152</v>
      </c>
      <c r="B19" s="219"/>
      <c r="C19" s="219"/>
      <c r="D19" s="219"/>
      <c r="E19" s="109" t="s">
        <v>12</v>
      </c>
      <c r="F19" s="148"/>
      <c r="G19" s="148"/>
    </row>
    <row r="20" spans="1:8" ht="17.25" customHeight="1" x14ac:dyDescent="0.2">
      <c r="A20" s="218" t="s">
        <v>153</v>
      </c>
      <c r="B20" s="219"/>
      <c r="C20" s="219"/>
      <c r="D20" s="219"/>
      <c r="E20" s="90" t="s">
        <v>13</v>
      </c>
      <c r="F20" s="148"/>
      <c r="G20" s="148"/>
    </row>
    <row r="21" spans="1:8" x14ac:dyDescent="0.2">
      <c r="A21" s="210" t="s">
        <v>154</v>
      </c>
      <c r="B21" s="211"/>
      <c r="C21" s="211"/>
      <c r="D21" s="211"/>
      <c r="E21" s="92" t="s">
        <v>7</v>
      </c>
      <c r="F21" s="295">
        <f>SUM(F15:F20)</f>
        <v>-5417250</v>
      </c>
      <c r="G21" s="295">
        <f>SUM(G15:G20)</f>
        <v>-4911432</v>
      </c>
    </row>
    <row r="22" spans="1:8" s="32" customFormat="1" ht="18" customHeight="1" x14ac:dyDescent="0.2">
      <c r="A22" s="212" t="s">
        <v>155</v>
      </c>
      <c r="B22" s="213"/>
      <c r="C22" s="213"/>
      <c r="D22" s="213"/>
      <c r="E22" s="93" t="s">
        <v>45</v>
      </c>
      <c r="F22" s="296">
        <v>-3977</v>
      </c>
      <c r="G22" s="296">
        <v>-1510</v>
      </c>
    </row>
    <row r="23" spans="1:8" ht="25.5" customHeight="1" x14ac:dyDescent="0.2">
      <c r="A23" s="216" t="s">
        <v>156</v>
      </c>
      <c r="B23" s="217"/>
      <c r="C23" s="217"/>
      <c r="D23" s="217"/>
      <c r="E23" s="91" t="s">
        <v>16</v>
      </c>
      <c r="F23" s="295">
        <f>SUM(F21:F22)</f>
        <v>-5421227</v>
      </c>
      <c r="G23" s="295">
        <f>SUM(G21:G22)</f>
        <v>-4912942</v>
      </c>
      <c r="H23" s="120"/>
    </row>
    <row r="24" spans="1:8" ht="26.25" customHeight="1" x14ac:dyDescent="0.2">
      <c r="A24" s="212" t="s">
        <v>248</v>
      </c>
      <c r="B24" s="213"/>
      <c r="C24" s="213"/>
      <c r="D24" s="213"/>
      <c r="E24" s="94" t="s">
        <v>46</v>
      </c>
      <c r="F24" s="147">
        <v>-1114385</v>
      </c>
      <c r="G24" s="147">
        <v>2230354</v>
      </c>
    </row>
    <row r="25" spans="1:8" x14ac:dyDescent="0.2">
      <c r="A25" s="210" t="s">
        <v>157</v>
      </c>
      <c r="B25" s="211"/>
      <c r="C25" s="211"/>
      <c r="D25" s="211"/>
      <c r="E25" s="91" t="s">
        <v>18</v>
      </c>
      <c r="F25" s="295">
        <f>SUM(F23:F24)</f>
        <v>-6535612</v>
      </c>
      <c r="G25" s="295">
        <f>SUM(G23:G24)</f>
        <v>-2682588</v>
      </c>
      <c r="H25" s="120"/>
    </row>
    <row r="26" spans="1:8" ht="11.25" customHeight="1" x14ac:dyDescent="0.2">
      <c r="A26" s="212" t="s">
        <v>158</v>
      </c>
      <c r="B26" s="213"/>
      <c r="C26" s="213"/>
      <c r="D26" s="213"/>
      <c r="E26" s="94"/>
      <c r="F26" s="147">
        <v>-6534966</v>
      </c>
      <c r="G26" s="147">
        <v>-2564652</v>
      </c>
    </row>
    <row r="27" spans="1:8" ht="12" customHeight="1" x14ac:dyDescent="0.2">
      <c r="A27" s="212" t="s">
        <v>159</v>
      </c>
      <c r="B27" s="213"/>
      <c r="C27" s="213"/>
      <c r="D27" s="213"/>
      <c r="E27" s="94"/>
      <c r="F27" s="147">
        <v>-646</v>
      </c>
      <c r="G27" s="147">
        <v>-117936</v>
      </c>
    </row>
    <row r="28" spans="1:8" x14ac:dyDescent="0.2">
      <c r="A28" s="216" t="s">
        <v>160</v>
      </c>
      <c r="B28" s="217"/>
      <c r="C28" s="217"/>
      <c r="D28" s="217"/>
      <c r="E28" s="95" t="s">
        <v>24</v>
      </c>
      <c r="F28" s="149">
        <f>F29</f>
        <v>0</v>
      </c>
      <c r="G28" s="149">
        <f>G29+G30</f>
        <v>-45801</v>
      </c>
    </row>
    <row r="29" spans="1:8" ht="25.5" customHeight="1" x14ac:dyDescent="0.2">
      <c r="A29" s="212" t="s">
        <v>161</v>
      </c>
      <c r="B29" s="213"/>
      <c r="C29" s="213"/>
      <c r="D29" s="213"/>
      <c r="E29" s="94" t="s">
        <v>47</v>
      </c>
      <c r="F29" s="147"/>
      <c r="G29" s="147">
        <v>-45801</v>
      </c>
    </row>
    <row r="30" spans="1:8" ht="27" customHeight="1" x14ac:dyDescent="0.2">
      <c r="A30" s="212" t="s">
        <v>162</v>
      </c>
      <c r="B30" s="213"/>
      <c r="C30" s="213"/>
      <c r="D30" s="213"/>
      <c r="E30" s="94" t="s">
        <v>43</v>
      </c>
      <c r="F30" s="149">
        <v>0</v>
      </c>
      <c r="G30" s="149">
        <v>0</v>
      </c>
    </row>
    <row r="31" spans="1:8" ht="27" customHeight="1" x14ac:dyDescent="0.2">
      <c r="A31" s="212" t="s">
        <v>246</v>
      </c>
      <c r="B31" s="213"/>
      <c r="C31" s="213"/>
      <c r="D31" s="213"/>
      <c r="E31" s="94"/>
      <c r="F31" s="149">
        <f>F28+F25</f>
        <v>-6535612</v>
      </c>
      <c r="G31" s="149">
        <f>G25+G28</f>
        <v>-2728389</v>
      </c>
    </row>
    <row r="32" spans="1:8" x14ac:dyDescent="0.2">
      <c r="A32" s="210" t="s">
        <v>163</v>
      </c>
      <c r="B32" s="211"/>
      <c r="C32" s="211"/>
      <c r="D32" s="211"/>
      <c r="E32" s="95" t="s">
        <v>48</v>
      </c>
      <c r="F32" s="111"/>
      <c r="G32" s="111"/>
      <c r="H32" s="120"/>
    </row>
    <row r="33" spans="1:7" x14ac:dyDescent="0.2">
      <c r="A33" s="212" t="s">
        <v>164</v>
      </c>
      <c r="B33" s="213"/>
      <c r="C33" s="213"/>
      <c r="D33" s="213"/>
      <c r="E33" s="94"/>
      <c r="F33" s="111">
        <f>F26</f>
        <v>-6534966</v>
      </c>
      <c r="G33" s="111">
        <v>-2609644</v>
      </c>
    </row>
    <row r="34" spans="1:7" x14ac:dyDescent="0.2">
      <c r="A34" s="212" t="s">
        <v>165</v>
      </c>
      <c r="B34" s="213"/>
      <c r="C34" s="213"/>
      <c r="D34" s="213"/>
      <c r="E34" s="94"/>
      <c r="F34" s="111">
        <f>F27</f>
        <v>-646</v>
      </c>
      <c r="G34" s="111">
        <v>-118745.3921</v>
      </c>
    </row>
    <row r="35" spans="1:7" x14ac:dyDescent="0.2">
      <c r="A35" s="212" t="s">
        <v>166</v>
      </c>
      <c r="B35" s="213"/>
      <c r="C35" s="213"/>
      <c r="D35" s="213"/>
      <c r="E35" s="94"/>
      <c r="F35" s="111"/>
      <c r="G35" s="111"/>
    </row>
    <row r="36" spans="1:7" x14ac:dyDescent="0.2">
      <c r="A36" s="210" t="s">
        <v>167</v>
      </c>
      <c r="B36" s="211"/>
      <c r="C36" s="211"/>
      <c r="D36" s="211"/>
      <c r="E36" s="95" t="s">
        <v>49</v>
      </c>
      <c r="F36" s="111"/>
      <c r="G36" s="111"/>
    </row>
    <row r="37" spans="1:7" x14ac:dyDescent="0.2">
      <c r="A37" s="212" t="s">
        <v>168</v>
      </c>
      <c r="B37" s="213"/>
      <c r="C37" s="213"/>
      <c r="D37" s="213"/>
      <c r="E37" s="94"/>
      <c r="F37" s="128"/>
      <c r="G37" s="111"/>
    </row>
    <row r="38" spans="1:7" x14ac:dyDescent="0.2">
      <c r="A38" s="210" t="s">
        <v>169</v>
      </c>
      <c r="B38" s="211"/>
      <c r="C38" s="211"/>
      <c r="D38" s="211"/>
      <c r="E38" s="94"/>
      <c r="F38" s="128">
        <v>-5.29</v>
      </c>
      <c r="G38" s="128">
        <v>-2.11</v>
      </c>
    </row>
    <row r="39" spans="1:7" x14ac:dyDescent="0.2">
      <c r="A39" s="212" t="s">
        <v>170</v>
      </c>
      <c r="B39" s="213"/>
      <c r="C39" s="213"/>
      <c r="D39" s="213"/>
      <c r="E39" s="94"/>
      <c r="F39" s="149"/>
      <c r="G39" s="128"/>
    </row>
    <row r="40" spans="1:7" x14ac:dyDescent="0.2">
      <c r="A40" s="212" t="s">
        <v>171</v>
      </c>
      <c r="B40" s="213"/>
      <c r="C40" s="213"/>
      <c r="D40" s="213"/>
      <c r="E40" s="94"/>
      <c r="F40" s="111"/>
      <c r="G40" s="111"/>
    </row>
    <row r="41" spans="1:7" x14ac:dyDescent="0.2">
      <c r="A41" s="210" t="s">
        <v>172</v>
      </c>
      <c r="B41" s="211"/>
      <c r="C41" s="211"/>
      <c r="D41" s="211"/>
      <c r="E41" s="94"/>
      <c r="F41" s="128"/>
      <c r="G41" s="156"/>
    </row>
    <row r="42" spans="1:7" x14ac:dyDescent="0.2">
      <c r="A42" s="212" t="s">
        <v>170</v>
      </c>
      <c r="B42" s="213"/>
      <c r="C42" s="213"/>
      <c r="D42" s="213"/>
      <c r="E42" s="94"/>
      <c r="F42" s="128"/>
      <c r="G42" s="156"/>
    </row>
    <row r="43" spans="1:7" ht="13.5" thickBot="1" x14ac:dyDescent="0.25">
      <c r="A43" s="214" t="s">
        <v>171</v>
      </c>
      <c r="B43" s="215"/>
      <c r="C43" s="215"/>
      <c r="D43" s="215"/>
      <c r="E43" s="96"/>
      <c r="F43" s="155"/>
      <c r="G43" s="155"/>
    </row>
    <row r="44" spans="1:7" ht="12.75" customHeight="1" x14ac:dyDescent="0.2">
      <c r="A44" s="97"/>
      <c r="B44" s="97"/>
      <c r="C44" s="97"/>
      <c r="D44" s="97"/>
      <c r="E44" s="97"/>
      <c r="F44" s="98"/>
      <c r="G44" s="97"/>
    </row>
    <row r="46" spans="1:7" x14ac:dyDescent="0.2">
      <c r="B46" s="129" t="s">
        <v>136</v>
      </c>
      <c r="C46" s="124" t="s">
        <v>135</v>
      </c>
      <c r="D46" s="124"/>
      <c r="E46" s="124"/>
      <c r="F46" s="124"/>
      <c r="G46" s="9" t="s">
        <v>28</v>
      </c>
    </row>
    <row r="47" spans="1:7" x14ac:dyDescent="0.2">
      <c r="B47" s="123"/>
      <c r="C47" s="6"/>
      <c r="D47" s="6"/>
      <c r="E47" s="6"/>
      <c r="F47" s="123"/>
      <c r="G47" s="20" t="s">
        <v>173</v>
      </c>
    </row>
    <row r="48" spans="1:7" x14ac:dyDescent="0.2">
      <c r="B48" s="6" t="s">
        <v>133</v>
      </c>
      <c r="C48" s="124" t="s">
        <v>134</v>
      </c>
      <c r="D48" s="124"/>
      <c r="E48" s="124"/>
      <c r="F48" s="124"/>
      <c r="G48" s="9" t="s">
        <v>28</v>
      </c>
    </row>
    <row r="49" spans="2:8" x14ac:dyDescent="0.2">
      <c r="B49" s="123"/>
      <c r="C49" s="6"/>
      <c r="D49" s="6"/>
      <c r="E49" s="6"/>
      <c r="F49" s="123"/>
      <c r="G49" s="20" t="s">
        <v>173</v>
      </c>
    </row>
    <row r="50" spans="2:8" x14ac:dyDescent="0.2">
      <c r="B50" s="123"/>
      <c r="C50" s="123"/>
      <c r="D50" s="123"/>
      <c r="E50" s="123"/>
      <c r="F50" s="123"/>
      <c r="G50" s="123"/>
      <c r="H50" s="8"/>
    </row>
  </sheetData>
  <mergeCells count="38">
    <mergeCell ref="A13:D13"/>
    <mergeCell ref="A14:D14"/>
    <mergeCell ref="A15:D15"/>
    <mergeCell ref="A16:D16"/>
    <mergeCell ref="A22:D22"/>
    <mergeCell ref="C5:F5"/>
    <mergeCell ref="A9:D9"/>
    <mergeCell ref="A10:D10"/>
    <mergeCell ref="A11:D11"/>
    <mergeCell ref="A12:D12"/>
    <mergeCell ref="A7:D7"/>
    <mergeCell ref="A8:D8"/>
    <mergeCell ref="A26:D26"/>
    <mergeCell ref="A28:D28"/>
    <mergeCell ref="A27:D27"/>
    <mergeCell ref="A21:D21"/>
    <mergeCell ref="A17:D17"/>
    <mergeCell ref="A18:D18"/>
    <mergeCell ref="A19:D19"/>
    <mergeCell ref="A20:D20"/>
    <mergeCell ref="A23:D23"/>
    <mergeCell ref="A25:D25"/>
    <mergeCell ref="A41:D41"/>
    <mergeCell ref="A42:D42"/>
    <mergeCell ref="A43:D43"/>
    <mergeCell ref="A24:D24"/>
    <mergeCell ref="A29:D29"/>
    <mergeCell ref="A30:D30"/>
    <mergeCell ref="A40:D40"/>
    <mergeCell ref="A37:D37"/>
    <mergeCell ref="A38:D38"/>
    <mergeCell ref="A39:D39"/>
    <mergeCell ref="A32:D32"/>
    <mergeCell ref="A33:D33"/>
    <mergeCell ref="A34:D34"/>
    <mergeCell ref="A35:D35"/>
    <mergeCell ref="A36:D36"/>
    <mergeCell ref="A31:D31"/>
  </mergeCells>
  <phoneticPr fontId="7" type="noConversion"/>
  <pageMargins left="0.98425196850393704" right="0.15748031496062992" top="0.31496062992125984" bottom="0.39370078740157483" header="0.19685039370078741" footer="0.19685039370078741"/>
  <pageSetup orientation="portrait" r:id="rId1"/>
  <headerFooter alignWithMargins="0"/>
  <rowBreaks count="1" manualBreakCount="1">
    <brk id="6550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1"/>
  <sheetViews>
    <sheetView topLeftCell="A10" zoomScale="80" zoomScaleNormal="80" workbookViewId="0">
      <selection activeCell="M71" sqref="M71"/>
    </sheetView>
  </sheetViews>
  <sheetFormatPr defaultColWidth="8.140625" defaultRowHeight="12.75" x14ac:dyDescent="0.2"/>
  <cols>
    <col min="1" max="1" width="3.28515625" style="2" customWidth="1"/>
    <col min="2" max="2" width="14.28515625" style="2" customWidth="1"/>
    <col min="3" max="3" width="12.28515625" style="2" customWidth="1"/>
    <col min="4" max="4" width="45.85546875" style="2" customWidth="1"/>
    <col min="5" max="5" width="6.5703125" style="2" customWidth="1"/>
    <col min="6" max="6" width="13.42578125" style="34" customWidth="1"/>
    <col min="7" max="7" width="14.5703125" style="34" customWidth="1"/>
    <col min="8" max="16384" width="8.140625" style="2"/>
  </cols>
  <sheetData>
    <row r="1" spans="1:12" ht="15.75" x14ac:dyDescent="0.25">
      <c r="A1" s="162" t="str">
        <f>'Form 2'!A1</f>
        <v>SAT&amp;Company JSC</v>
      </c>
    </row>
    <row r="2" spans="1:12" ht="12.75" customHeight="1" x14ac:dyDescent="0.2">
      <c r="E2" s="48"/>
      <c r="F2" s="48"/>
      <c r="G2" s="69"/>
      <c r="H2" s="49"/>
      <c r="I2" s="49"/>
      <c r="J2" s="49"/>
      <c r="K2" s="49"/>
      <c r="L2" s="49"/>
    </row>
    <row r="3" spans="1:12" ht="12.75" customHeight="1" x14ac:dyDescent="0.2">
      <c r="E3" s="48"/>
      <c r="F3" s="48"/>
      <c r="G3" s="50"/>
      <c r="H3" s="49"/>
      <c r="I3" s="49"/>
      <c r="J3" s="49"/>
      <c r="K3" s="49"/>
      <c r="L3" s="49"/>
    </row>
    <row r="4" spans="1:12" s="58" customFormat="1" ht="12.75" customHeight="1" x14ac:dyDescent="0.2">
      <c r="A4" s="57"/>
      <c r="B4" s="244" t="s">
        <v>175</v>
      </c>
      <c r="C4" s="244"/>
      <c r="D4" s="244"/>
      <c r="E4" s="244"/>
      <c r="F4" s="244"/>
      <c r="G4" s="244"/>
      <c r="H4" s="57"/>
      <c r="I4" s="57"/>
      <c r="J4" s="57"/>
    </row>
    <row r="5" spans="1:12" x14ac:dyDescent="0.2">
      <c r="A5" s="33"/>
      <c r="B5" s="161"/>
      <c r="C5" s="194" t="s">
        <v>263</v>
      </c>
      <c r="D5" s="194"/>
      <c r="E5" s="194"/>
      <c r="F5" s="194"/>
      <c r="G5" s="194"/>
      <c r="H5" s="33"/>
      <c r="I5" s="33"/>
      <c r="J5" s="33"/>
    </row>
    <row r="6" spans="1:12" ht="13.5" thickBot="1" x14ac:dyDescent="0.25">
      <c r="A6" s="33"/>
      <c r="B6" s="33"/>
      <c r="C6" s="33"/>
      <c r="D6" s="33"/>
      <c r="E6" s="33"/>
      <c r="F6" s="35"/>
      <c r="G6" s="51" t="s">
        <v>74</v>
      </c>
      <c r="H6" s="33"/>
      <c r="I6" s="33"/>
      <c r="J6" s="33"/>
    </row>
    <row r="7" spans="1:12" ht="53.25" customHeight="1" thickBot="1" x14ac:dyDescent="0.25">
      <c r="A7" s="250" t="s">
        <v>140</v>
      </c>
      <c r="B7" s="251"/>
      <c r="C7" s="251"/>
      <c r="D7" s="251"/>
      <c r="E7" s="79" t="s">
        <v>77</v>
      </c>
      <c r="F7" s="80" t="s">
        <v>139</v>
      </c>
      <c r="G7" s="80" t="s">
        <v>138</v>
      </c>
    </row>
    <row r="8" spans="1:12" s="36" customFormat="1" ht="15.75" customHeight="1" thickBot="1" x14ac:dyDescent="0.25">
      <c r="A8" s="240" t="s">
        <v>176</v>
      </c>
      <c r="B8" s="241"/>
      <c r="C8" s="241"/>
      <c r="D8" s="241"/>
      <c r="E8" s="241"/>
      <c r="F8" s="241"/>
      <c r="G8" s="242"/>
    </row>
    <row r="9" spans="1:12" s="36" customFormat="1" ht="12.75" customHeight="1" x14ac:dyDescent="0.2">
      <c r="A9" s="243" t="s">
        <v>177</v>
      </c>
      <c r="B9" s="239"/>
      <c r="C9" s="239"/>
      <c r="D9" s="239"/>
      <c r="E9" s="81">
        <v>10</v>
      </c>
      <c r="F9" s="297">
        <f>F11+F12+F13+F14+F15+F16</f>
        <v>10524825</v>
      </c>
      <c r="G9" s="298">
        <f>G11+G12+G13+G14+G15+G16</f>
        <v>12802003</v>
      </c>
    </row>
    <row r="10" spans="1:12" ht="12.75" customHeight="1" x14ac:dyDescent="0.2">
      <c r="A10" s="252" t="s">
        <v>178</v>
      </c>
      <c r="B10" s="253"/>
      <c r="C10" s="253"/>
      <c r="D10" s="253"/>
      <c r="E10" s="107"/>
      <c r="F10" s="299"/>
      <c r="G10" s="299"/>
    </row>
    <row r="11" spans="1:12" ht="12.75" customHeight="1" x14ac:dyDescent="0.2">
      <c r="A11" s="232" t="s">
        <v>179</v>
      </c>
      <c r="B11" s="233"/>
      <c r="C11" s="233"/>
      <c r="D11" s="233"/>
      <c r="E11" s="82" t="s">
        <v>1</v>
      </c>
      <c r="F11" s="300">
        <v>1041748</v>
      </c>
      <c r="G11" s="300">
        <v>8652259</v>
      </c>
    </row>
    <row r="12" spans="1:12" ht="12.75" customHeight="1" x14ac:dyDescent="0.2">
      <c r="A12" s="232" t="s">
        <v>180</v>
      </c>
      <c r="B12" s="233"/>
      <c r="C12" s="233"/>
      <c r="D12" s="233"/>
      <c r="E12" s="82" t="s">
        <v>2</v>
      </c>
      <c r="F12" s="300"/>
      <c r="G12" s="300">
        <v>69722</v>
      </c>
    </row>
    <row r="13" spans="1:12" ht="12.75" customHeight="1" x14ac:dyDescent="0.2">
      <c r="A13" s="232" t="s">
        <v>181</v>
      </c>
      <c r="B13" s="233"/>
      <c r="C13" s="233"/>
      <c r="D13" s="233"/>
      <c r="E13" s="82" t="s">
        <v>3</v>
      </c>
      <c r="F13" s="300">
        <v>6600977</v>
      </c>
      <c r="G13" s="300">
        <v>3361742</v>
      </c>
    </row>
    <row r="14" spans="1:12" ht="12.75" customHeight="1" x14ac:dyDescent="0.2">
      <c r="A14" s="232" t="s">
        <v>182</v>
      </c>
      <c r="B14" s="233"/>
      <c r="C14" s="233"/>
      <c r="D14" s="233"/>
      <c r="E14" s="82" t="s">
        <v>4</v>
      </c>
      <c r="F14" s="300"/>
      <c r="G14" s="300"/>
    </row>
    <row r="15" spans="1:12" ht="12.75" customHeight="1" x14ac:dyDescent="0.2">
      <c r="A15" s="232" t="s">
        <v>149</v>
      </c>
      <c r="B15" s="233"/>
      <c r="C15" s="233"/>
      <c r="D15" s="233"/>
      <c r="E15" s="82" t="s">
        <v>5</v>
      </c>
      <c r="F15" s="300"/>
      <c r="G15" s="300"/>
    </row>
    <row r="16" spans="1:12" ht="12.75" customHeight="1" x14ac:dyDescent="0.2">
      <c r="A16" s="232" t="s">
        <v>183</v>
      </c>
      <c r="B16" s="233"/>
      <c r="C16" s="233"/>
      <c r="D16" s="233"/>
      <c r="E16" s="82" t="s">
        <v>6</v>
      </c>
      <c r="F16" s="300">
        <v>2882100</v>
      </c>
      <c r="G16" s="300">
        <v>718280</v>
      </c>
    </row>
    <row r="17" spans="1:7" s="36" customFormat="1" ht="12.75" customHeight="1" x14ac:dyDescent="0.2">
      <c r="A17" s="243" t="s">
        <v>184</v>
      </c>
      <c r="B17" s="239"/>
      <c r="C17" s="239"/>
      <c r="D17" s="239"/>
      <c r="E17" s="81" t="s">
        <v>8</v>
      </c>
      <c r="F17" s="298">
        <f>F19+F20+F21+F22+F23+F24+F25</f>
        <v>11792869</v>
      </c>
      <c r="G17" s="298">
        <f>G19+G20+G21+G22+G23+G24+G25</f>
        <v>15326335</v>
      </c>
    </row>
    <row r="18" spans="1:7" ht="12.75" customHeight="1" x14ac:dyDescent="0.2">
      <c r="A18" s="236" t="s">
        <v>185</v>
      </c>
      <c r="B18" s="237"/>
      <c r="C18" s="237"/>
      <c r="D18" s="237"/>
      <c r="E18" s="107"/>
      <c r="F18" s="299"/>
      <c r="G18" s="299"/>
    </row>
    <row r="19" spans="1:7" ht="12.75" customHeight="1" x14ac:dyDescent="0.2">
      <c r="A19" s="232" t="s">
        <v>186</v>
      </c>
      <c r="B19" s="233"/>
      <c r="C19" s="233"/>
      <c r="D19" s="233"/>
      <c r="E19" s="82" t="s">
        <v>9</v>
      </c>
      <c r="F19" s="300">
        <v>3719775</v>
      </c>
      <c r="G19" s="300">
        <v>7133567</v>
      </c>
    </row>
    <row r="20" spans="1:7" ht="12.75" customHeight="1" x14ac:dyDescent="0.2">
      <c r="A20" s="232" t="s">
        <v>187</v>
      </c>
      <c r="B20" s="233"/>
      <c r="C20" s="233"/>
      <c r="D20" s="233"/>
      <c r="E20" s="82" t="s">
        <v>10</v>
      </c>
      <c r="F20" s="300">
        <v>1803393</v>
      </c>
      <c r="G20" s="300">
        <v>3067652</v>
      </c>
    </row>
    <row r="21" spans="1:7" ht="12.75" customHeight="1" x14ac:dyDescent="0.2">
      <c r="A21" s="232" t="s">
        <v>188</v>
      </c>
      <c r="B21" s="233"/>
      <c r="C21" s="233"/>
      <c r="D21" s="233"/>
      <c r="E21" s="82" t="s">
        <v>11</v>
      </c>
      <c r="F21" s="300">
        <v>1534697</v>
      </c>
      <c r="G21" s="300">
        <v>2086782</v>
      </c>
    </row>
    <row r="22" spans="1:7" ht="12.75" customHeight="1" x14ac:dyDescent="0.2">
      <c r="A22" s="232" t="s">
        <v>189</v>
      </c>
      <c r="B22" s="233"/>
      <c r="C22" s="233"/>
      <c r="D22" s="233"/>
      <c r="E22" s="82" t="s">
        <v>12</v>
      </c>
      <c r="F22" s="300">
        <v>1114988</v>
      </c>
      <c r="G22" s="300">
        <v>1388371</v>
      </c>
    </row>
    <row r="23" spans="1:7" x14ac:dyDescent="0.2">
      <c r="A23" s="232" t="s">
        <v>190</v>
      </c>
      <c r="B23" s="233"/>
      <c r="C23" s="233"/>
      <c r="D23" s="233"/>
      <c r="E23" s="82" t="s">
        <v>13</v>
      </c>
      <c r="F23" s="300">
        <v>476</v>
      </c>
      <c r="G23" s="300">
        <v>2325</v>
      </c>
    </row>
    <row r="24" spans="1:7" ht="12.75" customHeight="1" x14ac:dyDescent="0.2">
      <c r="A24" s="232" t="s">
        <v>191</v>
      </c>
      <c r="B24" s="233"/>
      <c r="C24" s="233"/>
      <c r="D24" s="233"/>
      <c r="E24" s="82" t="s">
        <v>14</v>
      </c>
      <c r="F24" s="300">
        <v>778213</v>
      </c>
      <c r="G24" s="300">
        <v>847741</v>
      </c>
    </row>
    <row r="25" spans="1:7" ht="12.75" customHeight="1" x14ac:dyDescent="0.2">
      <c r="A25" s="232" t="s">
        <v>192</v>
      </c>
      <c r="B25" s="233"/>
      <c r="C25" s="233"/>
      <c r="D25" s="233"/>
      <c r="E25" s="82" t="s">
        <v>15</v>
      </c>
      <c r="F25" s="300">
        <v>2841327</v>
      </c>
      <c r="G25" s="300">
        <v>799897</v>
      </c>
    </row>
    <row r="26" spans="1:7" s="36" customFormat="1" ht="27" customHeight="1" thickBot="1" x14ac:dyDescent="0.25">
      <c r="A26" s="229" t="s">
        <v>193</v>
      </c>
      <c r="B26" s="230"/>
      <c r="C26" s="230"/>
      <c r="D26" s="231"/>
      <c r="E26" s="77" t="s">
        <v>17</v>
      </c>
      <c r="F26" s="301">
        <f>F9-F17</f>
        <v>-1268044</v>
      </c>
      <c r="G26" s="301">
        <f>G9-G17</f>
        <v>-2524332</v>
      </c>
    </row>
    <row r="27" spans="1:7" s="36" customFormat="1" ht="21" customHeight="1" thickBot="1" x14ac:dyDescent="0.25">
      <c r="A27" s="240" t="s">
        <v>194</v>
      </c>
      <c r="B27" s="241"/>
      <c r="C27" s="241"/>
      <c r="D27" s="241"/>
      <c r="E27" s="241"/>
      <c r="F27" s="241"/>
      <c r="G27" s="242"/>
    </row>
    <row r="28" spans="1:7" s="36" customFormat="1" ht="12.75" customHeight="1" x14ac:dyDescent="0.2">
      <c r="A28" s="243" t="s">
        <v>195</v>
      </c>
      <c r="B28" s="239"/>
      <c r="C28" s="239"/>
      <c r="D28" s="239"/>
      <c r="E28" s="81" t="s">
        <v>19</v>
      </c>
      <c r="F28" s="298">
        <f>F30+F31+F32+F33+F34+F35+F36+F37+F38+F39+F40</f>
        <v>9463653</v>
      </c>
      <c r="G28" s="298">
        <f>G30+G31+G32+G33+G34+G35+G36+G37+G38+G39+G40</f>
        <v>9230087</v>
      </c>
    </row>
    <row r="29" spans="1:7" ht="12.75" customHeight="1" x14ac:dyDescent="0.2">
      <c r="A29" s="236" t="s">
        <v>185</v>
      </c>
      <c r="B29" s="237"/>
      <c r="C29" s="237"/>
      <c r="D29" s="237"/>
      <c r="E29" s="107"/>
      <c r="F29" s="299"/>
      <c r="G29" s="299"/>
    </row>
    <row r="30" spans="1:7" ht="12.75" customHeight="1" x14ac:dyDescent="0.2">
      <c r="A30" s="232" t="s">
        <v>198</v>
      </c>
      <c r="B30" s="233"/>
      <c r="C30" s="233"/>
      <c r="D30" s="233"/>
      <c r="E30" s="82" t="s">
        <v>20</v>
      </c>
      <c r="F30" s="300">
        <v>18180</v>
      </c>
      <c r="G30" s="300">
        <v>361665</v>
      </c>
    </row>
    <row r="31" spans="1:7" ht="12.75" customHeight="1" x14ac:dyDescent="0.2">
      <c r="A31" s="232" t="s">
        <v>199</v>
      </c>
      <c r="B31" s="233"/>
      <c r="C31" s="233"/>
      <c r="D31" s="233"/>
      <c r="E31" s="82" t="s">
        <v>21</v>
      </c>
      <c r="F31" s="300"/>
      <c r="G31" s="300"/>
    </row>
    <row r="32" spans="1:7" ht="12.75" customHeight="1" x14ac:dyDescent="0.2">
      <c r="A32" s="232" t="s">
        <v>200</v>
      </c>
      <c r="B32" s="233"/>
      <c r="C32" s="233"/>
      <c r="D32" s="233"/>
      <c r="E32" s="82" t="s">
        <v>22</v>
      </c>
      <c r="F32" s="300">
        <v>51000</v>
      </c>
      <c r="G32" s="300"/>
    </row>
    <row r="33" spans="1:7" ht="25.5" customHeight="1" x14ac:dyDescent="0.2">
      <c r="A33" s="254" t="s">
        <v>201</v>
      </c>
      <c r="B33" s="255"/>
      <c r="C33" s="255"/>
      <c r="D33" s="256"/>
      <c r="E33" s="82" t="s">
        <v>23</v>
      </c>
      <c r="F33" s="300"/>
      <c r="G33" s="300">
        <v>2499928</v>
      </c>
    </row>
    <row r="34" spans="1:7" ht="12.75" customHeight="1" x14ac:dyDescent="0.2">
      <c r="A34" s="232" t="s">
        <v>196</v>
      </c>
      <c r="B34" s="233"/>
      <c r="C34" s="233"/>
      <c r="D34" s="233"/>
      <c r="E34" s="82" t="s">
        <v>29</v>
      </c>
      <c r="F34" s="300"/>
      <c r="G34" s="300"/>
    </row>
    <row r="35" spans="1:7" x14ac:dyDescent="0.2">
      <c r="A35" s="232" t="s">
        <v>202</v>
      </c>
      <c r="B35" s="233"/>
      <c r="C35" s="233"/>
      <c r="D35" s="233"/>
      <c r="E35" s="82" t="s">
        <v>30</v>
      </c>
      <c r="F35" s="300"/>
      <c r="G35" s="300"/>
    </row>
    <row r="36" spans="1:7" x14ac:dyDescent="0.2">
      <c r="A36" s="232" t="s">
        <v>197</v>
      </c>
      <c r="B36" s="248"/>
      <c r="C36" s="248"/>
      <c r="D36" s="249"/>
      <c r="E36" s="82" t="s">
        <v>31</v>
      </c>
      <c r="F36" s="300"/>
      <c r="G36" s="300">
        <v>2815095</v>
      </c>
    </row>
    <row r="37" spans="1:7" x14ac:dyDescent="0.2">
      <c r="A37" s="232" t="s">
        <v>205</v>
      </c>
      <c r="B37" s="248"/>
      <c r="C37" s="248"/>
      <c r="D37" s="249"/>
      <c r="E37" s="82" t="s">
        <v>50</v>
      </c>
      <c r="F37" s="300"/>
      <c r="G37" s="300"/>
    </row>
    <row r="38" spans="1:7" x14ac:dyDescent="0.2">
      <c r="A38" s="232" t="s">
        <v>203</v>
      </c>
      <c r="B38" s="248"/>
      <c r="C38" s="248"/>
      <c r="D38" s="249"/>
      <c r="E38" s="82" t="s">
        <v>51</v>
      </c>
      <c r="F38" s="300"/>
      <c r="G38" s="300"/>
    </row>
    <row r="39" spans="1:7" x14ac:dyDescent="0.2">
      <c r="A39" s="232" t="s">
        <v>204</v>
      </c>
      <c r="B39" s="248"/>
      <c r="C39" s="248"/>
      <c r="D39" s="249"/>
      <c r="E39" s="82" t="s">
        <v>25</v>
      </c>
      <c r="F39" s="300"/>
      <c r="G39" s="300"/>
    </row>
    <row r="40" spans="1:7" ht="12.75" customHeight="1" x14ac:dyDescent="0.2">
      <c r="A40" s="232" t="s">
        <v>183</v>
      </c>
      <c r="B40" s="233"/>
      <c r="C40" s="233"/>
      <c r="D40" s="233"/>
      <c r="E40" s="82" t="s">
        <v>26</v>
      </c>
      <c r="F40" s="300">
        <v>9394473</v>
      </c>
      <c r="G40" s="300">
        <v>3553399</v>
      </c>
    </row>
    <row r="41" spans="1:7" s="36" customFormat="1" ht="12.75" customHeight="1" x14ac:dyDescent="0.2">
      <c r="A41" s="243" t="s">
        <v>206</v>
      </c>
      <c r="B41" s="239"/>
      <c r="C41" s="239"/>
      <c r="D41" s="239"/>
      <c r="E41" s="83" t="s">
        <v>32</v>
      </c>
      <c r="F41" s="298">
        <f>F43+F44+F45+F46+F47+F48+F49+F50+F51+F52+F53</f>
        <v>9437591</v>
      </c>
      <c r="G41" s="302">
        <f>G43+G44+G45+G46+G47+G48+G49+G50+G51+G52+G53</f>
        <v>3538511</v>
      </c>
    </row>
    <row r="42" spans="1:7" ht="12.75" customHeight="1" x14ac:dyDescent="0.2">
      <c r="A42" s="236" t="s">
        <v>185</v>
      </c>
      <c r="B42" s="237"/>
      <c r="C42" s="237"/>
      <c r="D42" s="237"/>
      <c r="E42" s="107"/>
      <c r="F42" s="299"/>
      <c r="G42" s="299"/>
    </row>
    <row r="43" spans="1:7" ht="12.75" customHeight="1" x14ac:dyDescent="0.2">
      <c r="A43" s="232" t="s">
        <v>207</v>
      </c>
      <c r="B43" s="233"/>
      <c r="C43" s="233"/>
      <c r="D43" s="233"/>
      <c r="E43" s="84" t="s">
        <v>52</v>
      </c>
      <c r="F43" s="300">
        <v>40194</v>
      </c>
      <c r="G43" s="300">
        <v>96471</v>
      </c>
    </row>
    <row r="44" spans="1:7" ht="12.75" customHeight="1" x14ac:dyDescent="0.2">
      <c r="A44" s="232" t="s">
        <v>208</v>
      </c>
      <c r="B44" s="233"/>
      <c r="C44" s="233"/>
      <c r="D44" s="233"/>
      <c r="E44" s="84" t="s">
        <v>53</v>
      </c>
      <c r="F44" s="300"/>
      <c r="G44" s="300">
        <v>1532</v>
      </c>
    </row>
    <row r="45" spans="1:7" ht="12.75" customHeight="1" x14ac:dyDescent="0.2">
      <c r="A45" s="232" t="s">
        <v>209</v>
      </c>
      <c r="B45" s="233"/>
      <c r="C45" s="233"/>
      <c r="D45" s="233"/>
      <c r="E45" s="84" t="s">
        <v>54</v>
      </c>
      <c r="F45" s="300">
        <v>2388631</v>
      </c>
      <c r="G45" s="300">
        <v>2035</v>
      </c>
    </row>
    <row r="46" spans="1:7" ht="31.5" customHeight="1" x14ac:dyDescent="0.2">
      <c r="A46" s="254" t="s">
        <v>210</v>
      </c>
      <c r="B46" s="255"/>
      <c r="C46" s="255"/>
      <c r="D46" s="256"/>
      <c r="E46" s="84" t="s">
        <v>55</v>
      </c>
      <c r="F46" s="300"/>
      <c r="G46" s="300"/>
    </row>
    <row r="47" spans="1:7" ht="12.75" customHeight="1" x14ac:dyDescent="0.2">
      <c r="A47" s="232" t="s">
        <v>211</v>
      </c>
      <c r="B47" s="233"/>
      <c r="C47" s="233"/>
      <c r="D47" s="233"/>
      <c r="E47" s="84" t="s">
        <v>56</v>
      </c>
      <c r="F47" s="300"/>
      <c r="G47" s="300"/>
    </row>
    <row r="48" spans="1:7" x14ac:dyDescent="0.2">
      <c r="A48" s="232" t="s">
        <v>212</v>
      </c>
      <c r="B48" s="233"/>
      <c r="C48" s="233"/>
      <c r="D48" s="233"/>
      <c r="E48" s="84" t="s">
        <v>57</v>
      </c>
      <c r="F48" s="300"/>
      <c r="G48" s="300"/>
    </row>
    <row r="49" spans="1:7" x14ac:dyDescent="0.2">
      <c r="A49" s="232" t="s">
        <v>213</v>
      </c>
      <c r="B49" s="233"/>
      <c r="C49" s="233"/>
      <c r="D49" s="233"/>
      <c r="E49" s="84" t="s">
        <v>58</v>
      </c>
      <c r="F49" s="300">
        <v>4000000</v>
      </c>
      <c r="G49" s="300">
        <v>2927675</v>
      </c>
    </row>
    <row r="50" spans="1:7" x14ac:dyDescent="0.2">
      <c r="A50" s="232" t="s">
        <v>214</v>
      </c>
      <c r="B50" s="233"/>
      <c r="C50" s="233"/>
      <c r="D50" s="233"/>
      <c r="E50" s="84" t="s">
        <v>59</v>
      </c>
      <c r="F50" s="300">
        <v>2997999</v>
      </c>
      <c r="G50" s="300">
        <v>246413</v>
      </c>
    </row>
    <row r="51" spans="1:7" x14ac:dyDescent="0.2">
      <c r="A51" s="232" t="s">
        <v>205</v>
      </c>
      <c r="B51" s="233"/>
      <c r="C51" s="233"/>
      <c r="D51" s="233"/>
      <c r="E51" s="84" t="s">
        <v>60</v>
      </c>
      <c r="F51" s="300"/>
      <c r="G51" s="300"/>
    </row>
    <row r="52" spans="1:7" x14ac:dyDescent="0.2">
      <c r="A52" s="232" t="s">
        <v>215</v>
      </c>
      <c r="B52" s="233"/>
      <c r="C52" s="233"/>
      <c r="D52" s="233"/>
      <c r="E52" s="84" t="s">
        <v>34</v>
      </c>
      <c r="F52" s="300"/>
      <c r="G52" s="300"/>
    </row>
    <row r="53" spans="1:7" ht="12.75" customHeight="1" x14ac:dyDescent="0.2">
      <c r="A53" s="232" t="s">
        <v>192</v>
      </c>
      <c r="B53" s="233"/>
      <c r="C53" s="233"/>
      <c r="D53" s="233"/>
      <c r="E53" s="84" t="s">
        <v>35</v>
      </c>
      <c r="F53" s="300">
        <v>10767</v>
      </c>
      <c r="G53" s="300">
        <v>264385</v>
      </c>
    </row>
    <row r="54" spans="1:7" s="36" customFormat="1" ht="13.5" thickBot="1" x14ac:dyDescent="0.25">
      <c r="A54" s="229" t="s">
        <v>216</v>
      </c>
      <c r="B54" s="230"/>
      <c r="C54" s="230"/>
      <c r="D54" s="231"/>
      <c r="E54" s="108" t="s">
        <v>36</v>
      </c>
      <c r="F54" s="298">
        <f>F28-F41</f>
        <v>26062</v>
      </c>
      <c r="G54" s="298">
        <f>G28-G41</f>
        <v>5691576</v>
      </c>
    </row>
    <row r="55" spans="1:7" s="36" customFormat="1" ht="21.75" customHeight="1" thickBot="1" x14ac:dyDescent="0.25">
      <c r="A55" s="240" t="s">
        <v>33</v>
      </c>
      <c r="B55" s="241"/>
      <c r="C55" s="241"/>
      <c r="D55" s="241"/>
      <c r="E55" s="241"/>
      <c r="F55" s="241"/>
      <c r="G55" s="242"/>
    </row>
    <row r="56" spans="1:7" s="36" customFormat="1" ht="12.75" customHeight="1" x14ac:dyDescent="0.2">
      <c r="A56" s="243" t="s">
        <v>217</v>
      </c>
      <c r="B56" s="239"/>
      <c r="C56" s="239"/>
      <c r="D56" s="239"/>
      <c r="E56" s="85" t="s">
        <v>37</v>
      </c>
      <c r="F56" s="298">
        <f>F58+F59+F60+F61</f>
        <v>6215411</v>
      </c>
      <c r="G56" s="298">
        <f>G58+G59+G60+G61</f>
        <v>5905840</v>
      </c>
    </row>
    <row r="57" spans="1:7" ht="12.75" customHeight="1" x14ac:dyDescent="0.2">
      <c r="A57" s="236" t="s">
        <v>185</v>
      </c>
      <c r="B57" s="237"/>
      <c r="C57" s="237"/>
      <c r="D57" s="237"/>
      <c r="E57" s="86"/>
      <c r="F57" s="299"/>
      <c r="G57" s="299"/>
    </row>
    <row r="58" spans="1:7" ht="12.75" customHeight="1" x14ac:dyDescent="0.2">
      <c r="A58" s="232" t="s">
        <v>218</v>
      </c>
      <c r="B58" s="233"/>
      <c r="C58" s="233"/>
      <c r="D58" s="233"/>
      <c r="E58" s="87" t="s">
        <v>61</v>
      </c>
      <c r="F58" s="300">
        <v>1999</v>
      </c>
      <c r="G58" s="300">
        <v>126225</v>
      </c>
    </row>
    <row r="59" spans="1:7" ht="12.75" customHeight="1" x14ac:dyDescent="0.2">
      <c r="A59" s="232" t="s">
        <v>219</v>
      </c>
      <c r="B59" s="233"/>
      <c r="C59" s="233"/>
      <c r="D59" s="233"/>
      <c r="E59" s="87" t="s">
        <v>62</v>
      </c>
      <c r="F59" s="300">
        <v>5588725</v>
      </c>
      <c r="G59" s="300">
        <v>3986709</v>
      </c>
    </row>
    <row r="60" spans="1:7" ht="12.75" customHeight="1" x14ac:dyDescent="0.2">
      <c r="A60" s="232" t="s">
        <v>220</v>
      </c>
      <c r="B60" s="233"/>
      <c r="C60" s="233"/>
      <c r="D60" s="233"/>
      <c r="E60" s="87" t="s">
        <v>63</v>
      </c>
      <c r="F60" s="300"/>
      <c r="G60" s="300">
        <v>416</v>
      </c>
    </row>
    <row r="61" spans="1:7" ht="12.75" customHeight="1" x14ac:dyDescent="0.2">
      <c r="A61" s="232" t="s">
        <v>183</v>
      </c>
      <c r="B61" s="233"/>
      <c r="C61" s="233"/>
      <c r="D61" s="233"/>
      <c r="E61" s="87" t="s">
        <v>64</v>
      </c>
      <c r="F61" s="300">
        <v>624687</v>
      </c>
      <c r="G61" s="300">
        <v>1792490</v>
      </c>
    </row>
    <row r="62" spans="1:7" s="36" customFormat="1" ht="26.25" customHeight="1" x14ac:dyDescent="0.2">
      <c r="A62" s="238" t="s">
        <v>221</v>
      </c>
      <c r="B62" s="239"/>
      <c r="C62" s="239"/>
      <c r="D62" s="239"/>
      <c r="E62" s="85" t="s">
        <v>7</v>
      </c>
      <c r="F62" s="298">
        <f>F64+F65+F66+F67+F68</f>
        <v>4534914</v>
      </c>
      <c r="G62" s="298">
        <f>G64+G65+G66+G67+G68</f>
        <v>9168415</v>
      </c>
    </row>
    <row r="63" spans="1:7" ht="12.75" customHeight="1" x14ac:dyDescent="0.2">
      <c r="A63" s="236" t="s">
        <v>185</v>
      </c>
      <c r="B63" s="237"/>
      <c r="C63" s="237"/>
      <c r="D63" s="237"/>
      <c r="E63" s="86"/>
      <c r="F63" s="299"/>
      <c r="G63" s="299"/>
    </row>
    <row r="64" spans="1:7" ht="12.75" customHeight="1" x14ac:dyDescent="0.2">
      <c r="A64" s="236" t="s">
        <v>223</v>
      </c>
      <c r="B64" s="237"/>
      <c r="C64" s="237"/>
      <c r="D64" s="237"/>
      <c r="E64" s="87" t="s">
        <v>45</v>
      </c>
      <c r="F64" s="300">
        <v>2975856</v>
      </c>
      <c r="G64" s="300">
        <v>6911294</v>
      </c>
    </row>
    <row r="65" spans="1:9" ht="12.75" customHeight="1" x14ac:dyDescent="0.2">
      <c r="A65" s="236" t="s">
        <v>222</v>
      </c>
      <c r="B65" s="237"/>
      <c r="C65" s="237"/>
      <c r="D65" s="237"/>
      <c r="E65" s="87" t="s">
        <v>65</v>
      </c>
      <c r="F65" s="300">
        <v>1055661</v>
      </c>
      <c r="G65" s="300">
        <v>271230</v>
      </c>
    </row>
    <row r="66" spans="1:9" ht="12.75" customHeight="1" x14ac:dyDescent="0.2">
      <c r="A66" s="236" t="s">
        <v>224</v>
      </c>
      <c r="B66" s="237"/>
      <c r="C66" s="237"/>
      <c r="D66" s="237"/>
      <c r="E66" s="87" t="s">
        <v>66</v>
      </c>
      <c r="F66" s="300"/>
      <c r="G66" s="300">
        <v>389192</v>
      </c>
    </row>
    <row r="67" spans="1:9" ht="12.75" customHeight="1" x14ac:dyDescent="0.2">
      <c r="A67" s="236" t="s">
        <v>225</v>
      </c>
      <c r="B67" s="237"/>
      <c r="C67" s="237"/>
      <c r="D67" s="237"/>
      <c r="E67" s="87" t="s">
        <v>67</v>
      </c>
      <c r="F67" s="300"/>
      <c r="G67" s="300"/>
    </row>
    <row r="68" spans="1:9" ht="12.75" customHeight="1" x14ac:dyDescent="0.2">
      <c r="A68" s="236" t="s">
        <v>192</v>
      </c>
      <c r="B68" s="237"/>
      <c r="C68" s="237"/>
      <c r="D68" s="237"/>
      <c r="E68" s="87" t="s">
        <v>68</v>
      </c>
      <c r="F68" s="300">
        <v>503397</v>
      </c>
      <c r="G68" s="300">
        <v>1596699</v>
      </c>
    </row>
    <row r="69" spans="1:9" s="36" customFormat="1" ht="27.75" customHeight="1" x14ac:dyDescent="0.2">
      <c r="A69" s="227" t="s">
        <v>226</v>
      </c>
      <c r="B69" s="228"/>
      <c r="C69" s="228"/>
      <c r="D69" s="228"/>
      <c r="E69" s="234" t="s">
        <v>38</v>
      </c>
      <c r="F69" s="303">
        <f>F56-F62</f>
        <v>1680497</v>
      </c>
      <c r="G69" s="304">
        <f>G56-G62</f>
        <v>-3262575</v>
      </c>
    </row>
    <row r="70" spans="1:9" x14ac:dyDescent="0.2">
      <c r="A70" s="227"/>
      <c r="B70" s="228"/>
      <c r="C70" s="228"/>
      <c r="D70" s="228"/>
      <c r="E70" s="235"/>
      <c r="F70" s="305"/>
      <c r="G70" s="304"/>
    </row>
    <row r="71" spans="1:9" ht="19.5" customHeight="1" x14ac:dyDescent="0.2">
      <c r="A71" s="229" t="s">
        <v>227</v>
      </c>
      <c r="B71" s="230"/>
      <c r="C71" s="230"/>
      <c r="D71" s="231"/>
      <c r="E71" s="76" t="s">
        <v>39</v>
      </c>
      <c r="F71" s="301">
        <v>-6619</v>
      </c>
      <c r="G71" s="301">
        <v>-3009</v>
      </c>
    </row>
    <row r="72" spans="1:9" s="36" customFormat="1" ht="18" customHeight="1" x14ac:dyDescent="0.2">
      <c r="A72" s="229" t="s">
        <v>228</v>
      </c>
      <c r="B72" s="230"/>
      <c r="C72" s="230"/>
      <c r="D72" s="231"/>
      <c r="E72" s="77">
        <v>130</v>
      </c>
      <c r="F72" s="306">
        <f>F26+F54+F69+F71</f>
        <v>431896</v>
      </c>
      <c r="G72" s="307">
        <f>G26+G54+G69+G71</f>
        <v>-98340</v>
      </c>
    </row>
    <row r="73" spans="1:9" s="36" customFormat="1" ht="22.5" customHeight="1" x14ac:dyDescent="0.2">
      <c r="A73" s="229" t="s">
        <v>229</v>
      </c>
      <c r="B73" s="230"/>
      <c r="C73" s="230"/>
      <c r="D73" s="231"/>
      <c r="E73" s="77">
        <v>140</v>
      </c>
      <c r="F73" s="301">
        <f>[1]Бух.баланс!I19</f>
        <v>333688</v>
      </c>
      <c r="G73" s="308">
        <v>501688</v>
      </c>
      <c r="I73" s="101"/>
    </row>
    <row r="74" spans="1:9" s="36" customFormat="1" ht="33" customHeight="1" thickBot="1" x14ac:dyDescent="0.25">
      <c r="A74" s="245" t="s">
        <v>230</v>
      </c>
      <c r="B74" s="246"/>
      <c r="C74" s="246"/>
      <c r="D74" s="247"/>
      <c r="E74" s="78">
        <v>150</v>
      </c>
      <c r="F74" s="309">
        <f>[1]Бух.баланс!H19</f>
        <v>765584</v>
      </c>
      <c r="G74" s="310">
        <f>G72+G73</f>
        <v>403348</v>
      </c>
      <c r="I74" s="101"/>
    </row>
    <row r="75" spans="1:9" s="36" customFormat="1" ht="12.75" customHeight="1" x14ac:dyDescent="0.2">
      <c r="A75" s="104"/>
      <c r="B75" s="104"/>
      <c r="C75" s="104"/>
      <c r="D75" s="104"/>
      <c r="E75" s="105"/>
      <c r="F75" s="106"/>
      <c r="G75" s="106"/>
      <c r="I75" s="101"/>
    </row>
    <row r="76" spans="1:9" s="36" customFormat="1" ht="12.75" customHeight="1" x14ac:dyDescent="0.2">
      <c r="A76" s="104"/>
      <c r="B76" s="104"/>
      <c r="C76" s="104"/>
      <c r="D76" s="104"/>
      <c r="E76" s="105"/>
      <c r="F76" s="150">
        <f>F74-F73-F72</f>
        <v>0</v>
      </c>
      <c r="G76" s="150">
        <f>G74-G73-G72</f>
        <v>0</v>
      </c>
      <c r="I76" s="101"/>
    </row>
    <row r="77" spans="1:9" ht="9" customHeight="1" x14ac:dyDescent="0.2">
      <c r="A77" s="2" t="s">
        <v>27</v>
      </c>
      <c r="F77" s="11"/>
      <c r="G77" s="11"/>
    </row>
    <row r="78" spans="1:9" x14ac:dyDescent="0.2">
      <c r="B78" s="129" t="s">
        <v>136</v>
      </c>
      <c r="C78" s="124" t="s">
        <v>135</v>
      </c>
      <c r="D78" s="124"/>
      <c r="E78" s="124"/>
      <c r="F78" s="124"/>
      <c r="G78" s="9" t="s">
        <v>28</v>
      </c>
    </row>
    <row r="79" spans="1:9" x14ac:dyDescent="0.2">
      <c r="B79" s="123"/>
      <c r="C79" s="6"/>
      <c r="D79" s="6"/>
      <c r="E79" s="6"/>
      <c r="F79" s="123"/>
      <c r="G79" s="20" t="s">
        <v>173</v>
      </c>
    </row>
    <row r="80" spans="1:9" x14ac:dyDescent="0.2">
      <c r="B80" s="6" t="s">
        <v>133</v>
      </c>
      <c r="C80" s="124" t="s">
        <v>134</v>
      </c>
      <c r="D80" s="124"/>
      <c r="E80" s="124"/>
      <c r="F80" s="124"/>
      <c r="G80" s="9" t="s">
        <v>28</v>
      </c>
    </row>
    <row r="81" spans="2:7" x14ac:dyDescent="0.2">
      <c r="B81" s="123"/>
      <c r="C81" s="6"/>
      <c r="D81" s="6"/>
      <c r="E81" s="6"/>
      <c r="F81" s="123"/>
      <c r="G81" s="20" t="s">
        <v>173</v>
      </c>
    </row>
  </sheetData>
  <mergeCells count="72">
    <mergeCell ref="A35:D35"/>
    <mergeCell ref="A40:D40"/>
    <mergeCell ref="A32:D32"/>
    <mergeCell ref="A44:D44"/>
    <mergeCell ref="A54:D54"/>
    <mergeCell ref="A46:D46"/>
    <mergeCell ref="A47:D47"/>
    <mergeCell ref="A48:D48"/>
    <mergeCell ref="A20:D20"/>
    <mergeCell ref="A21:D21"/>
    <mergeCell ref="A22:D22"/>
    <mergeCell ref="A33:D33"/>
    <mergeCell ref="A34:D34"/>
    <mergeCell ref="A14:D14"/>
    <mergeCell ref="A15:D15"/>
    <mergeCell ref="G69:G70"/>
    <mergeCell ref="A17:D17"/>
    <mergeCell ref="A18:D18"/>
    <mergeCell ref="A68:D68"/>
    <mergeCell ref="F69:F70"/>
    <mergeCell ref="A26:D26"/>
    <mergeCell ref="A23:D23"/>
    <mergeCell ref="A24:D24"/>
    <mergeCell ref="A25:D25"/>
    <mergeCell ref="A27:G27"/>
    <mergeCell ref="A28:D28"/>
    <mergeCell ref="A29:D29"/>
    <mergeCell ref="A30:D30"/>
    <mergeCell ref="A31:D31"/>
    <mergeCell ref="A7:D7"/>
    <mergeCell ref="A8:G8"/>
    <mergeCell ref="A9:D9"/>
    <mergeCell ref="A12:D12"/>
    <mergeCell ref="A13:D13"/>
    <mergeCell ref="A10:D10"/>
    <mergeCell ref="A11:D11"/>
    <mergeCell ref="B4:G4"/>
    <mergeCell ref="C5:G5"/>
    <mergeCell ref="A19:D19"/>
    <mergeCell ref="A16:D16"/>
    <mergeCell ref="A74:D74"/>
    <mergeCell ref="A72:D72"/>
    <mergeCell ref="A45:D45"/>
    <mergeCell ref="A43:D43"/>
    <mergeCell ref="A36:D36"/>
    <mergeCell ref="A37:D37"/>
    <mergeCell ref="A38:D38"/>
    <mergeCell ref="A39:D39"/>
    <mergeCell ref="A42:D42"/>
    <mergeCell ref="A41:D41"/>
    <mergeCell ref="A57:D57"/>
    <mergeCell ref="A59:D59"/>
    <mergeCell ref="A49:D49"/>
    <mergeCell ref="A50:D50"/>
    <mergeCell ref="A51:D51"/>
    <mergeCell ref="A52:D52"/>
    <mergeCell ref="A66:D66"/>
    <mergeCell ref="A61:D61"/>
    <mergeCell ref="A62:D62"/>
    <mergeCell ref="A53:D53"/>
    <mergeCell ref="A55:G55"/>
    <mergeCell ref="A56:D56"/>
    <mergeCell ref="A63:D63"/>
    <mergeCell ref="A69:D70"/>
    <mergeCell ref="A73:D73"/>
    <mergeCell ref="A58:D58"/>
    <mergeCell ref="E69:E70"/>
    <mergeCell ref="A71:D71"/>
    <mergeCell ref="A60:D60"/>
    <mergeCell ref="A64:D64"/>
    <mergeCell ref="A65:D65"/>
    <mergeCell ref="A67:D67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N40"/>
  <sheetViews>
    <sheetView topLeftCell="A22" zoomScale="80" zoomScaleNormal="80" workbookViewId="0">
      <selection activeCell="Q10" sqref="Q10"/>
    </sheetView>
  </sheetViews>
  <sheetFormatPr defaultColWidth="8.85546875" defaultRowHeight="12.75" x14ac:dyDescent="0.2"/>
  <cols>
    <col min="1" max="1" width="1" style="5" customWidth="1"/>
    <col min="2" max="2" width="2.5703125" style="5" customWidth="1"/>
    <col min="3" max="3" width="17.28515625" style="5" customWidth="1"/>
    <col min="4" max="4" width="4.42578125" style="5" customWidth="1"/>
    <col min="5" max="5" width="1.7109375" style="5" customWidth="1"/>
    <col min="6" max="6" width="8.7109375" style="5" customWidth="1"/>
    <col min="7" max="7" width="13.7109375" style="10" customWidth="1"/>
    <col min="8" max="8" width="13.85546875" style="10" customWidth="1"/>
    <col min="9" max="9" width="14.5703125" style="10" customWidth="1"/>
    <col min="10" max="10" width="14.140625" style="10" customWidth="1"/>
    <col min="11" max="11" width="13.7109375" style="10" customWidth="1"/>
    <col min="12" max="12" width="13.42578125" style="10" customWidth="1"/>
    <col min="13" max="13" width="14" style="10" customWidth="1"/>
    <col min="14" max="14" width="11.85546875" style="5" bestFit="1" customWidth="1"/>
    <col min="15" max="16384" width="8.85546875" style="5"/>
  </cols>
  <sheetData>
    <row r="1" spans="2:13" ht="17.25" customHeight="1" x14ac:dyDescent="0.25">
      <c r="B1" s="160" t="str">
        <f>'Form 3'!A1</f>
        <v>SAT&amp;Company JSC</v>
      </c>
      <c r="K1" s="37"/>
      <c r="L1" s="37"/>
      <c r="M1" s="45"/>
    </row>
    <row r="2" spans="2:13" s="52" customFormat="1" ht="12.75" customHeight="1" x14ac:dyDescent="0.2">
      <c r="C2" s="293" t="s">
        <v>231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2:13" ht="12.75" customHeight="1" x14ac:dyDescent="0.2">
      <c r="C3" s="292" t="s">
        <v>266</v>
      </c>
      <c r="D3" s="292"/>
      <c r="E3" s="292"/>
      <c r="F3" s="292"/>
      <c r="G3" s="292"/>
      <c r="H3" s="292"/>
      <c r="I3" s="292"/>
      <c r="J3" s="292"/>
      <c r="K3" s="292"/>
      <c r="L3" s="292"/>
    </row>
    <row r="4" spans="2:13" ht="12.75" customHeight="1" thickBot="1" x14ac:dyDescent="0.3">
      <c r="F4" s="60"/>
      <c r="G4" s="60"/>
      <c r="H4" s="60"/>
      <c r="I4" s="100"/>
      <c r="J4" s="99"/>
      <c r="K4" s="60"/>
      <c r="M4" s="130" t="s">
        <v>74</v>
      </c>
    </row>
    <row r="5" spans="2:13" ht="25.5" customHeight="1" x14ac:dyDescent="0.2">
      <c r="B5" s="281"/>
      <c r="C5" s="282"/>
      <c r="D5" s="282"/>
      <c r="E5" s="283"/>
      <c r="F5" s="287" t="s">
        <v>77</v>
      </c>
      <c r="G5" s="289" t="s">
        <v>232</v>
      </c>
      <c r="H5" s="290"/>
      <c r="I5" s="290"/>
      <c r="J5" s="290"/>
      <c r="K5" s="291"/>
      <c r="L5" s="277" t="s">
        <v>159</v>
      </c>
      <c r="M5" s="279" t="s">
        <v>236</v>
      </c>
    </row>
    <row r="6" spans="2:13" ht="26.25" thickBot="1" x14ac:dyDescent="0.25">
      <c r="B6" s="284"/>
      <c r="C6" s="285"/>
      <c r="D6" s="285"/>
      <c r="E6" s="286"/>
      <c r="F6" s="288"/>
      <c r="G6" s="56" t="s">
        <v>233</v>
      </c>
      <c r="H6" s="56" t="s">
        <v>124</v>
      </c>
      <c r="I6" s="56" t="s">
        <v>234</v>
      </c>
      <c r="J6" s="56" t="s">
        <v>235</v>
      </c>
      <c r="K6" s="56" t="s">
        <v>236</v>
      </c>
      <c r="L6" s="278"/>
      <c r="M6" s="280"/>
    </row>
    <row r="7" spans="2:13" ht="37.5" customHeight="1" x14ac:dyDescent="0.25">
      <c r="B7" s="270" t="s">
        <v>240</v>
      </c>
      <c r="C7" s="271"/>
      <c r="D7" s="271"/>
      <c r="E7" s="272"/>
      <c r="F7" s="74" t="s">
        <v>0</v>
      </c>
      <c r="G7" s="151">
        <v>31453737</v>
      </c>
      <c r="H7" s="151">
        <v>-585015</v>
      </c>
      <c r="I7" s="151">
        <v>-15190974</v>
      </c>
      <c r="J7" s="151">
        <v>15154175</v>
      </c>
      <c r="K7" s="151">
        <f>SUM(G7:J7)</f>
        <v>30831923</v>
      </c>
      <c r="L7" s="152">
        <v>1187892</v>
      </c>
      <c r="M7" s="153">
        <f>SUM(K7:L7)</f>
        <v>32019815</v>
      </c>
    </row>
    <row r="8" spans="2:13" ht="29.25" customHeight="1" x14ac:dyDescent="0.2">
      <c r="B8" s="273" t="s">
        <v>237</v>
      </c>
      <c r="C8" s="274"/>
      <c r="D8" s="274"/>
      <c r="E8" s="274"/>
      <c r="F8" s="73" t="s">
        <v>16</v>
      </c>
      <c r="G8" s="151">
        <f>SUM(G9:G10)</f>
        <v>0</v>
      </c>
      <c r="H8" s="151">
        <f t="shared" ref="H8:L8" si="0">SUM(H9:H10)</f>
        <v>0</v>
      </c>
      <c r="I8" s="151">
        <f t="shared" si="0"/>
        <v>-44992</v>
      </c>
      <c r="J8" s="151">
        <f t="shared" si="0"/>
        <v>-2564652</v>
      </c>
      <c r="K8" s="151">
        <f>SUM(G8:J8)</f>
        <v>-2609644</v>
      </c>
      <c r="L8" s="151">
        <f t="shared" si="0"/>
        <v>-118745</v>
      </c>
      <c r="M8" s="153">
        <f t="shared" ref="M8:M9" si="1">SUM(K8:L8)</f>
        <v>-2728389</v>
      </c>
    </row>
    <row r="9" spans="2:13" x14ac:dyDescent="0.2">
      <c r="B9" s="275" t="s">
        <v>259</v>
      </c>
      <c r="C9" s="276"/>
      <c r="D9" s="276"/>
      <c r="E9" s="276"/>
      <c r="F9" s="72" t="s">
        <v>69</v>
      </c>
      <c r="G9" s="112">
        <v>0</v>
      </c>
      <c r="H9" s="112">
        <v>0</v>
      </c>
      <c r="I9" s="112">
        <v>0</v>
      </c>
      <c r="J9" s="112">
        <v>-2564652</v>
      </c>
      <c r="K9" s="112">
        <f>SUM(G9:J9)</f>
        <v>-2564652</v>
      </c>
      <c r="L9" s="113">
        <v>-117936</v>
      </c>
      <c r="M9" s="115">
        <f t="shared" si="1"/>
        <v>-2682588</v>
      </c>
    </row>
    <row r="10" spans="2:13" x14ac:dyDescent="0.2">
      <c r="B10" s="275" t="s">
        <v>260</v>
      </c>
      <c r="C10" s="276"/>
      <c r="D10" s="276"/>
      <c r="E10" s="276"/>
      <c r="F10" s="72" t="s">
        <v>70</v>
      </c>
      <c r="G10" s="112">
        <v>0</v>
      </c>
      <c r="H10" s="112">
        <v>0</v>
      </c>
      <c r="I10" s="112">
        <v>-44992</v>
      </c>
      <c r="J10" s="112"/>
      <c r="K10" s="113">
        <f t="shared" ref="K10" si="2">SUM(G10:J10)</f>
        <v>-44992</v>
      </c>
      <c r="L10" s="113">
        <v>-809</v>
      </c>
      <c r="M10" s="114">
        <f t="shared" ref="M10" si="3">SUM(K10:L10)</f>
        <v>-45801</v>
      </c>
    </row>
    <row r="11" spans="2:13" ht="42" customHeight="1" x14ac:dyDescent="0.2">
      <c r="B11" s="262" t="s">
        <v>238</v>
      </c>
      <c r="C11" s="263"/>
      <c r="D11" s="263"/>
      <c r="E11" s="264"/>
      <c r="F11" s="73" t="s">
        <v>18</v>
      </c>
      <c r="G11" s="151">
        <f>SUM(G13:G18)</f>
        <v>126221</v>
      </c>
      <c r="H11" s="151">
        <f t="shared" ref="H11:M11" si="4">SUM(H13:H18)</f>
        <v>-14331</v>
      </c>
      <c r="I11" s="151">
        <f t="shared" si="4"/>
        <v>-28712</v>
      </c>
      <c r="J11" s="151">
        <f t="shared" si="4"/>
        <v>1555258</v>
      </c>
      <c r="K11" s="151">
        <f t="shared" si="4"/>
        <v>1638436</v>
      </c>
      <c r="L11" s="151">
        <f t="shared" si="4"/>
        <v>-1908158</v>
      </c>
      <c r="M11" s="153">
        <f t="shared" si="4"/>
        <v>-269722</v>
      </c>
    </row>
    <row r="12" spans="2:13" x14ac:dyDescent="0.2">
      <c r="B12" s="259" t="s">
        <v>250</v>
      </c>
      <c r="C12" s="260"/>
      <c r="D12" s="260"/>
      <c r="E12" s="261"/>
      <c r="F12" s="72"/>
      <c r="G12" s="112"/>
      <c r="H12" s="112"/>
      <c r="I12" s="112"/>
      <c r="J12" s="112"/>
      <c r="K12" s="113"/>
      <c r="L12" s="113"/>
      <c r="M12" s="115"/>
    </row>
    <row r="13" spans="2:13" x14ac:dyDescent="0.2">
      <c r="B13" s="265" t="s">
        <v>251</v>
      </c>
      <c r="C13" s="266"/>
      <c r="D13" s="266"/>
      <c r="E13" s="266"/>
      <c r="F13" s="72" t="s">
        <v>71</v>
      </c>
      <c r="G13" s="112">
        <v>0</v>
      </c>
      <c r="H13" s="112">
        <v>0</v>
      </c>
      <c r="I13" s="112">
        <v>0</v>
      </c>
      <c r="J13" s="112">
        <v>0</v>
      </c>
      <c r="K13" s="113">
        <f t="shared" ref="K13:K17" si="5">SUM(G13:J13)</f>
        <v>0</v>
      </c>
      <c r="L13" s="113"/>
      <c r="M13" s="114">
        <f t="shared" ref="M13:M17" si="6">SUM(K13:L13)</f>
        <v>0</v>
      </c>
    </row>
    <row r="14" spans="2:13" ht="26.25" customHeight="1" x14ac:dyDescent="0.2">
      <c r="B14" s="259" t="s">
        <v>252</v>
      </c>
      <c r="C14" s="260"/>
      <c r="D14" s="260"/>
      <c r="E14" s="261"/>
      <c r="F14" s="72" t="s">
        <v>72</v>
      </c>
      <c r="G14" s="116">
        <v>126221</v>
      </c>
      <c r="H14" s="116"/>
      <c r="I14" s="116">
        <v>-28712</v>
      </c>
      <c r="J14" s="116">
        <v>0</v>
      </c>
      <c r="K14" s="113">
        <f t="shared" si="5"/>
        <v>97509</v>
      </c>
      <c r="L14" s="113"/>
      <c r="M14" s="114">
        <f t="shared" si="6"/>
        <v>97509</v>
      </c>
    </row>
    <row r="15" spans="2:13" ht="29.25" customHeight="1" x14ac:dyDescent="0.2">
      <c r="B15" s="259" t="s">
        <v>254</v>
      </c>
      <c r="C15" s="260"/>
      <c r="D15" s="260"/>
      <c r="E15" s="261"/>
      <c r="F15" s="53">
        <v>315</v>
      </c>
      <c r="G15" s="112">
        <v>0</v>
      </c>
      <c r="H15" s="116">
        <v>-14331</v>
      </c>
      <c r="I15" s="112">
        <v>0</v>
      </c>
      <c r="J15" s="112">
        <v>0</v>
      </c>
      <c r="K15" s="113">
        <f t="shared" si="5"/>
        <v>-14331</v>
      </c>
      <c r="L15" s="113"/>
      <c r="M15" s="114">
        <f t="shared" si="6"/>
        <v>-14331</v>
      </c>
    </row>
    <row r="16" spans="2:13" ht="24.75" customHeight="1" x14ac:dyDescent="0.2">
      <c r="B16" s="259" t="s">
        <v>253</v>
      </c>
      <c r="C16" s="260"/>
      <c r="D16" s="260"/>
      <c r="E16" s="261"/>
      <c r="F16" s="53">
        <v>316</v>
      </c>
      <c r="G16" s="112">
        <v>0</v>
      </c>
      <c r="H16" s="112">
        <v>0</v>
      </c>
      <c r="I16" s="112">
        <v>0</v>
      </c>
      <c r="J16" s="112">
        <v>0</v>
      </c>
      <c r="K16" s="113">
        <f t="shared" si="5"/>
        <v>0</v>
      </c>
      <c r="L16" s="113"/>
      <c r="M16" s="114">
        <f t="shared" si="6"/>
        <v>0</v>
      </c>
    </row>
    <row r="17" spans="2:14" ht="30" customHeight="1" x14ac:dyDescent="0.2">
      <c r="B17" s="259" t="s">
        <v>255</v>
      </c>
      <c r="C17" s="260"/>
      <c r="D17" s="260"/>
      <c r="E17" s="261"/>
      <c r="F17" s="53">
        <v>317</v>
      </c>
      <c r="G17" s="112">
        <v>0</v>
      </c>
      <c r="H17" s="112">
        <v>0</v>
      </c>
      <c r="I17" s="112">
        <v>0</v>
      </c>
      <c r="J17" s="112">
        <v>0</v>
      </c>
      <c r="K17" s="113">
        <f t="shared" si="5"/>
        <v>0</v>
      </c>
      <c r="L17" s="113"/>
      <c r="M17" s="114">
        <f t="shared" si="6"/>
        <v>0</v>
      </c>
    </row>
    <row r="18" spans="2:14" ht="51.75" customHeight="1" x14ac:dyDescent="0.2">
      <c r="B18" s="259" t="s">
        <v>239</v>
      </c>
      <c r="C18" s="260"/>
      <c r="D18" s="260"/>
      <c r="E18" s="261"/>
      <c r="F18" s="53">
        <v>318</v>
      </c>
      <c r="G18" s="112">
        <v>0</v>
      </c>
      <c r="H18" s="112">
        <v>0</v>
      </c>
      <c r="I18" s="112">
        <v>0</v>
      </c>
      <c r="J18" s="112">
        <v>1555258</v>
      </c>
      <c r="K18" s="113">
        <f t="shared" ref="K18" si="7">SUM(G18:J18)</f>
        <v>1555258</v>
      </c>
      <c r="L18" s="113">
        <v>-1908158</v>
      </c>
      <c r="M18" s="114">
        <f t="shared" ref="M18:M20" si="8">SUM(K18:L18)</f>
        <v>-352900</v>
      </c>
    </row>
    <row r="19" spans="2:14" ht="36" customHeight="1" x14ac:dyDescent="0.2">
      <c r="B19" s="262" t="s">
        <v>264</v>
      </c>
      <c r="C19" s="263"/>
      <c r="D19" s="263"/>
      <c r="E19" s="264"/>
      <c r="F19" s="54">
        <v>400</v>
      </c>
      <c r="G19" s="151">
        <f>SUM(G7:G8,G11)</f>
        <v>31579958</v>
      </c>
      <c r="H19" s="151">
        <f t="shared" ref="H19:L19" si="9">SUM(H7:H8,H11)</f>
        <v>-599346</v>
      </c>
      <c r="I19" s="151">
        <f>I7+I8+I11</f>
        <v>-15264678</v>
      </c>
      <c r="J19" s="151">
        <f t="shared" si="9"/>
        <v>14144781</v>
      </c>
      <c r="K19" s="151">
        <f t="shared" si="9"/>
        <v>29860715</v>
      </c>
      <c r="L19" s="151">
        <f t="shared" si="9"/>
        <v>-839011</v>
      </c>
      <c r="M19" s="153">
        <f>SUM(M7:M8,M11)</f>
        <v>29021704</v>
      </c>
    </row>
    <row r="20" spans="2:14" ht="36" customHeight="1" x14ac:dyDescent="0.2">
      <c r="B20" s="262" t="s">
        <v>247</v>
      </c>
      <c r="C20" s="263"/>
      <c r="D20" s="263"/>
      <c r="E20" s="264"/>
      <c r="F20" s="54"/>
      <c r="G20" s="151">
        <f>'Form 1'!I62</f>
        <v>31583510</v>
      </c>
      <c r="H20" s="151">
        <f>'Form 1'!I64</f>
        <v>-617460</v>
      </c>
      <c r="I20" s="151">
        <v>-15100646</v>
      </c>
      <c r="J20" s="151">
        <f>'Form 1'!I66</f>
        <v>18194654</v>
      </c>
      <c r="K20" s="151">
        <f>SUM(G20:J20)</f>
        <v>34060058</v>
      </c>
      <c r="L20" s="152">
        <f>'Form 1'!I68</f>
        <v>-169014</v>
      </c>
      <c r="M20" s="153">
        <f t="shared" si="8"/>
        <v>33891044</v>
      </c>
    </row>
    <row r="21" spans="2:14" ht="39" customHeight="1" x14ac:dyDescent="0.2">
      <c r="B21" s="267" t="s">
        <v>241</v>
      </c>
      <c r="C21" s="268"/>
      <c r="D21" s="268"/>
      <c r="E21" s="269"/>
      <c r="F21" s="54">
        <v>600</v>
      </c>
      <c r="G21" s="151">
        <f>SUM(G22:G23)</f>
        <v>0</v>
      </c>
      <c r="H21" s="151">
        <f t="shared" ref="H21:L21" si="10">SUM(H22:H23)</f>
        <v>0</v>
      </c>
      <c r="I21" s="151">
        <f t="shared" si="10"/>
        <v>0</v>
      </c>
      <c r="J21" s="151">
        <f t="shared" si="10"/>
        <v>-6534966</v>
      </c>
      <c r="K21" s="152">
        <f t="shared" ref="K21:K23" si="11">SUM(G21:J21)</f>
        <v>-6534966</v>
      </c>
      <c r="L21" s="151">
        <f t="shared" si="10"/>
        <v>-646</v>
      </c>
      <c r="M21" s="153">
        <f t="shared" ref="M21:M23" si="12">SUM(K21:L21)</f>
        <v>-6535612</v>
      </c>
    </row>
    <row r="22" spans="2:14" x14ac:dyDescent="0.2">
      <c r="B22" s="267" t="s">
        <v>256</v>
      </c>
      <c r="C22" s="268"/>
      <c r="D22" s="268"/>
      <c r="E22" s="269"/>
      <c r="F22" s="53">
        <v>610</v>
      </c>
      <c r="G22" s="112"/>
      <c r="H22" s="112"/>
      <c r="I22" s="112"/>
      <c r="J22" s="112">
        <v>-6534966</v>
      </c>
      <c r="K22" s="113">
        <f t="shared" si="11"/>
        <v>-6534966</v>
      </c>
      <c r="L22" s="113">
        <v>-646</v>
      </c>
      <c r="M22" s="114">
        <f t="shared" si="12"/>
        <v>-6535612</v>
      </c>
      <c r="N22" s="102"/>
    </row>
    <row r="23" spans="2:14" ht="39" customHeight="1" x14ac:dyDescent="0.2">
      <c r="B23" s="267" t="s">
        <v>242</v>
      </c>
      <c r="C23" s="268"/>
      <c r="D23" s="268"/>
      <c r="E23" s="269"/>
      <c r="F23" s="53">
        <v>620</v>
      </c>
      <c r="G23" s="112"/>
      <c r="H23" s="112"/>
      <c r="I23" s="112"/>
      <c r="J23" s="112"/>
      <c r="K23" s="113">
        <f t="shared" si="11"/>
        <v>0</v>
      </c>
      <c r="L23" s="113"/>
      <c r="M23" s="114">
        <f t="shared" si="12"/>
        <v>0</v>
      </c>
    </row>
    <row r="24" spans="2:14" ht="39" customHeight="1" x14ac:dyDescent="0.2">
      <c r="B24" s="262" t="s">
        <v>243</v>
      </c>
      <c r="C24" s="263"/>
      <c r="D24" s="263"/>
      <c r="E24" s="264"/>
      <c r="F24" s="54">
        <v>700</v>
      </c>
      <c r="G24" s="151">
        <f>SUM(G26:G31)</f>
        <v>1998</v>
      </c>
      <c r="H24" s="151">
        <f t="shared" ref="H24:L24" si="13">SUM(H26:H31)</f>
        <v>-86</v>
      </c>
      <c r="I24" s="151">
        <f t="shared" si="13"/>
        <v>-154</v>
      </c>
      <c r="J24" s="151">
        <f t="shared" si="13"/>
        <v>0</v>
      </c>
      <c r="K24" s="152">
        <f t="shared" ref="K24" si="14">SUM(G24:J24)</f>
        <v>1758</v>
      </c>
      <c r="L24" s="151">
        <f t="shared" si="13"/>
        <v>0</v>
      </c>
      <c r="M24" s="159">
        <f>SUM(K24:L24)</f>
        <v>1758</v>
      </c>
    </row>
    <row r="25" spans="2:14" x14ac:dyDescent="0.2">
      <c r="B25" s="259" t="s">
        <v>257</v>
      </c>
      <c r="C25" s="260"/>
      <c r="D25" s="260"/>
      <c r="E25" s="261"/>
      <c r="F25" s="72"/>
      <c r="G25" s="112"/>
      <c r="H25" s="112"/>
      <c r="I25" s="112"/>
      <c r="J25" s="112"/>
      <c r="K25" s="113"/>
      <c r="L25" s="113"/>
      <c r="M25" s="114"/>
    </row>
    <row r="26" spans="2:14" ht="27.75" customHeight="1" x14ac:dyDescent="0.2">
      <c r="B26" s="267" t="s">
        <v>252</v>
      </c>
      <c r="C26" s="268"/>
      <c r="D26" s="268"/>
      <c r="E26" s="269"/>
      <c r="F26" s="68">
        <v>711</v>
      </c>
      <c r="G26" s="116">
        <v>1998</v>
      </c>
      <c r="H26" s="116">
        <v>-10</v>
      </c>
      <c r="I26" s="116">
        <v>-154</v>
      </c>
      <c r="J26" s="116"/>
      <c r="K26" s="113">
        <f t="shared" ref="K26:K30" si="15">SUM(G26:J26)</f>
        <v>1834</v>
      </c>
      <c r="L26" s="113">
        <v>0</v>
      </c>
      <c r="M26" s="117">
        <f>K26</f>
        <v>1834</v>
      </c>
    </row>
    <row r="27" spans="2:14" ht="24.75" customHeight="1" x14ac:dyDescent="0.2">
      <c r="B27" s="267" t="s">
        <v>254</v>
      </c>
      <c r="C27" s="268"/>
      <c r="D27" s="268"/>
      <c r="E27" s="269"/>
      <c r="F27" s="68">
        <v>712</v>
      </c>
      <c r="G27" s="116"/>
      <c r="H27" s="116">
        <v>-76</v>
      </c>
      <c r="I27" s="116"/>
      <c r="J27" s="116"/>
      <c r="K27" s="113">
        <f t="shared" si="15"/>
        <v>-76</v>
      </c>
      <c r="L27" s="113">
        <v>0</v>
      </c>
      <c r="M27" s="114">
        <f t="shared" ref="M27" si="16">SUM(K27:L27)</f>
        <v>-76</v>
      </c>
    </row>
    <row r="28" spans="2:14" ht="22.5" customHeight="1" x14ac:dyDescent="0.2">
      <c r="B28" s="267" t="s">
        <v>258</v>
      </c>
      <c r="C28" s="268"/>
      <c r="D28" s="268"/>
      <c r="E28" s="269"/>
      <c r="F28" s="68">
        <v>715</v>
      </c>
      <c r="G28" s="116"/>
      <c r="H28" s="116"/>
      <c r="I28" s="116"/>
      <c r="J28" s="116"/>
      <c r="K28" s="113">
        <f t="shared" si="15"/>
        <v>0</v>
      </c>
      <c r="L28" s="113">
        <v>0</v>
      </c>
      <c r="M28" s="117">
        <f t="shared" ref="M28:M30" si="17">K28</f>
        <v>0</v>
      </c>
    </row>
    <row r="29" spans="2:14" ht="26.25" customHeight="1" x14ac:dyDescent="0.2">
      <c r="B29" s="267" t="s">
        <v>253</v>
      </c>
      <c r="C29" s="268"/>
      <c r="D29" s="268"/>
      <c r="E29" s="269"/>
      <c r="F29" s="68">
        <v>716</v>
      </c>
      <c r="G29" s="116"/>
      <c r="H29" s="116"/>
      <c r="I29" s="116"/>
      <c r="J29" s="116"/>
      <c r="K29" s="113">
        <f t="shared" si="15"/>
        <v>0</v>
      </c>
      <c r="L29" s="113">
        <v>0</v>
      </c>
      <c r="M29" s="117">
        <f t="shared" si="17"/>
        <v>0</v>
      </c>
    </row>
    <row r="30" spans="2:14" ht="27" customHeight="1" x14ac:dyDescent="0.2">
      <c r="B30" s="267" t="s">
        <v>255</v>
      </c>
      <c r="C30" s="268"/>
      <c r="D30" s="268"/>
      <c r="E30" s="269"/>
      <c r="F30" s="68">
        <v>717</v>
      </c>
      <c r="G30" s="116"/>
      <c r="H30" s="116"/>
      <c r="I30" s="116"/>
      <c r="J30" s="116"/>
      <c r="K30" s="113">
        <f t="shared" si="15"/>
        <v>0</v>
      </c>
      <c r="L30" s="113">
        <v>0</v>
      </c>
      <c r="M30" s="117">
        <f t="shared" si="17"/>
        <v>0</v>
      </c>
    </row>
    <row r="31" spans="2:14" ht="62.25" customHeight="1" x14ac:dyDescent="0.2">
      <c r="B31" s="267" t="s">
        <v>239</v>
      </c>
      <c r="C31" s="268"/>
      <c r="D31" s="268"/>
      <c r="E31" s="269"/>
      <c r="F31" s="68">
        <v>718</v>
      </c>
      <c r="G31" s="116"/>
      <c r="H31" s="116"/>
      <c r="I31" s="116"/>
      <c r="J31" s="116"/>
      <c r="K31" s="113">
        <f t="shared" ref="K31" si="18">SUM(G31:J31)</f>
        <v>0</v>
      </c>
      <c r="L31" s="113"/>
      <c r="M31" s="114">
        <f t="shared" ref="M31" si="19">SUM(K31:L31)</f>
        <v>0</v>
      </c>
    </row>
    <row r="32" spans="2:14" ht="53.25" customHeight="1" thickBot="1" x14ac:dyDescent="0.25">
      <c r="B32" s="257" t="s">
        <v>265</v>
      </c>
      <c r="C32" s="258"/>
      <c r="D32" s="258"/>
      <c r="E32" s="258"/>
      <c r="F32" s="55">
        <v>800</v>
      </c>
      <c r="G32" s="118">
        <f t="shared" ref="G32:M32" si="20">G20+G21+G24</f>
        <v>31585508</v>
      </c>
      <c r="H32" s="118">
        <f t="shared" si="20"/>
        <v>-617546</v>
      </c>
      <c r="I32" s="118">
        <f t="shared" si="20"/>
        <v>-15100800</v>
      </c>
      <c r="J32" s="118">
        <f t="shared" si="20"/>
        <v>11659688</v>
      </c>
      <c r="K32" s="118">
        <f t="shared" si="20"/>
        <v>27526850</v>
      </c>
      <c r="L32" s="118">
        <f t="shared" si="20"/>
        <v>-169660</v>
      </c>
      <c r="M32" s="119">
        <f t="shared" si="20"/>
        <v>27357190</v>
      </c>
    </row>
    <row r="33" spans="3:13" x14ac:dyDescent="0.2">
      <c r="G33" s="102">
        <f>G32-'Form 1'!H62</f>
        <v>0</v>
      </c>
      <c r="H33" s="102">
        <f>H32-'Form 1'!H64</f>
        <v>0</v>
      </c>
      <c r="I33" s="102">
        <f>I32-'Form 1'!H63-'Form 1'!H65</f>
        <v>0</v>
      </c>
      <c r="J33" s="102">
        <f>'Form 1'!H66-J32</f>
        <v>0</v>
      </c>
      <c r="K33" s="102">
        <f>K32-'Form 1'!H67</f>
        <v>0</v>
      </c>
      <c r="L33" s="102">
        <f>'Form 1'!H68-L32</f>
        <v>0</v>
      </c>
      <c r="M33" s="102">
        <f>'Form 1'!H69-M32</f>
        <v>0</v>
      </c>
    </row>
    <row r="36" spans="3:13" x14ac:dyDescent="0.2">
      <c r="C36" s="129" t="s">
        <v>136</v>
      </c>
      <c r="D36" s="124" t="s">
        <v>135</v>
      </c>
      <c r="E36" s="124"/>
      <c r="F36" s="124"/>
      <c r="G36" s="124"/>
      <c r="H36" s="9" t="s">
        <v>28</v>
      </c>
    </row>
    <row r="37" spans="3:13" x14ac:dyDescent="0.2">
      <c r="C37" s="123"/>
      <c r="D37" s="6"/>
      <c r="E37" s="6"/>
      <c r="F37" s="6"/>
      <c r="G37" s="123"/>
      <c r="H37" s="20" t="s">
        <v>173</v>
      </c>
    </row>
    <row r="38" spans="3:13" x14ac:dyDescent="0.2">
      <c r="C38" s="6" t="s">
        <v>133</v>
      </c>
      <c r="D38" s="124" t="s">
        <v>134</v>
      </c>
      <c r="E38" s="124"/>
      <c r="F38" s="124"/>
      <c r="G38" s="124"/>
      <c r="H38" s="9" t="s">
        <v>28</v>
      </c>
    </row>
    <row r="39" spans="3:13" x14ac:dyDescent="0.2">
      <c r="C39" s="123"/>
      <c r="D39" s="6"/>
      <c r="E39" s="6"/>
      <c r="F39" s="6"/>
      <c r="G39" s="123"/>
      <c r="H39" s="20" t="s">
        <v>173</v>
      </c>
    </row>
    <row r="40" spans="3:13" x14ac:dyDescent="0.2">
      <c r="C40" s="2"/>
      <c r="D40" s="2"/>
      <c r="E40" s="2"/>
      <c r="F40" s="2"/>
      <c r="G40" s="34"/>
      <c r="H40" s="34"/>
      <c r="I40" s="5"/>
      <c r="J40" s="5"/>
      <c r="K40" s="5"/>
      <c r="L40" s="5"/>
      <c r="M40" s="5"/>
    </row>
  </sheetData>
  <mergeCells count="33">
    <mergeCell ref="C3:L3"/>
    <mergeCell ref="C2:M2"/>
    <mergeCell ref="B30:E30"/>
    <mergeCell ref="B21:E21"/>
    <mergeCell ref="B24:E24"/>
    <mergeCell ref="B27:E27"/>
    <mergeCell ref="B22:E22"/>
    <mergeCell ref="L5:L6"/>
    <mergeCell ref="M5:M6"/>
    <mergeCell ref="B5:E6"/>
    <mergeCell ref="F5:F6"/>
    <mergeCell ref="G5:K5"/>
    <mergeCell ref="B7:E7"/>
    <mergeCell ref="B20:E20"/>
    <mergeCell ref="B8:E8"/>
    <mergeCell ref="B9:E9"/>
    <mergeCell ref="B10:E10"/>
    <mergeCell ref="B32:E32"/>
    <mergeCell ref="B25:E25"/>
    <mergeCell ref="B11:E11"/>
    <mergeCell ref="B12:E12"/>
    <mergeCell ref="B13:E13"/>
    <mergeCell ref="B23:E23"/>
    <mergeCell ref="B14:E14"/>
    <mergeCell ref="B15:E15"/>
    <mergeCell ref="B16:E16"/>
    <mergeCell ref="B17:E17"/>
    <mergeCell ref="B18:E18"/>
    <mergeCell ref="B19:E19"/>
    <mergeCell ref="B31:E31"/>
    <mergeCell ref="B26:E26"/>
    <mergeCell ref="B28:E28"/>
    <mergeCell ref="B29:E29"/>
  </mergeCells>
  <phoneticPr fontId="7" type="noConversion"/>
  <pageMargins left="0.31496062992125984" right="0.19685039370078741" top="0.70866141732283472" bottom="0.15748031496062992" header="0.74803149606299213" footer="0.19685039370078741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Form 1</vt:lpstr>
      <vt:lpstr>Form 2</vt:lpstr>
      <vt:lpstr>Form 3</vt:lpstr>
      <vt:lpstr>Form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2014-11-17T08:00:45Z</cp:lastPrinted>
  <dcterms:created xsi:type="dcterms:W3CDTF">2007-06-07T10:44:10Z</dcterms:created>
  <dcterms:modified xsi:type="dcterms:W3CDTF">2014-11-17T08:00:54Z</dcterms:modified>
</cp:coreProperties>
</file>