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30" windowWidth="15195" windowHeight="8160" tabRatio="710" activeTab="3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G22" i="7" l="1"/>
  <c r="E22" i="7"/>
  <c r="D22" i="7"/>
  <c r="I60" i="1"/>
  <c r="J35" i="7"/>
  <c r="I35" i="7"/>
  <c r="H35" i="7"/>
  <c r="G35" i="7"/>
  <c r="F35" i="7"/>
  <c r="E35" i="7"/>
  <c r="D35" i="7"/>
  <c r="G33" i="6"/>
  <c r="H10" i="7" l="1"/>
  <c r="F36" i="6" l="1"/>
  <c r="F35" i="6"/>
  <c r="H34" i="7" l="1"/>
  <c r="J34" i="7" s="1"/>
  <c r="H33" i="7"/>
  <c r="H32" i="7"/>
  <c r="J32" i="7" s="1"/>
  <c r="H31" i="7"/>
  <c r="J31" i="7" s="1"/>
  <c r="J33" i="7"/>
  <c r="H30" i="7"/>
  <c r="J30" i="7" s="1"/>
  <c r="H29" i="7"/>
  <c r="J29" i="7" s="1"/>
  <c r="G17" i="5"/>
  <c r="G9" i="5"/>
  <c r="F11" i="6"/>
  <c r="F16" i="6" s="1"/>
  <c r="G11" i="6"/>
  <c r="G16" i="6" s="1"/>
  <c r="G22" i="6" s="1"/>
  <c r="G24" i="6" s="1"/>
  <c r="G26" i="6" s="1"/>
  <c r="J28" i="7" l="1"/>
  <c r="F22" i="6"/>
  <c r="F24" i="6" s="1"/>
  <c r="F26" i="6" s="1"/>
  <c r="F33" i="6" s="1"/>
  <c r="J20" i="7"/>
  <c r="G63" i="5" l="1"/>
  <c r="H19" i="7" l="1"/>
  <c r="J19" i="7" s="1"/>
  <c r="G26" i="5" l="1"/>
  <c r="H24" i="7" l="1"/>
  <c r="H13" i="7"/>
  <c r="F63" i="5"/>
  <c r="G28" i="5"/>
  <c r="G41" i="5"/>
  <c r="G54" i="5" l="1"/>
  <c r="E28" i="7"/>
  <c r="F28" i="7"/>
  <c r="G28" i="7"/>
  <c r="I28" i="7"/>
  <c r="D28" i="7"/>
  <c r="E14" i="7"/>
  <c r="F14" i="7"/>
  <c r="G14" i="7"/>
  <c r="I14" i="7"/>
  <c r="D14" i="7"/>
  <c r="H14" i="7" l="1"/>
  <c r="J14" i="7" s="1"/>
  <c r="H17" i="7" l="1"/>
  <c r="F11" i="7"/>
  <c r="F22" i="7" s="1"/>
  <c r="I12" i="7"/>
  <c r="I11" i="7" s="1"/>
  <c r="I22" i="7" s="1"/>
  <c r="G12" i="7"/>
  <c r="G11" i="7" s="1"/>
  <c r="F41" i="5" l="1"/>
  <c r="F27" i="7" l="1"/>
  <c r="H27" i="7" l="1"/>
  <c r="F25" i="7"/>
  <c r="I27" i="7"/>
  <c r="I26" i="7"/>
  <c r="G26" i="7"/>
  <c r="J21" i="7"/>
  <c r="J27" i="7" l="1"/>
  <c r="F36" i="7"/>
  <c r="I25" i="7"/>
  <c r="G25" i="7"/>
  <c r="H26" i="7"/>
  <c r="J26" i="7" s="1"/>
  <c r="J24" i="7"/>
  <c r="H28" i="7" l="1"/>
  <c r="H25" i="7"/>
  <c r="J25" i="7" s="1"/>
  <c r="J17" i="7"/>
  <c r="H12" i="7"/>
  <c r="J10" i="7"/>
  <c r="J12" i="7" l="1"/>
  <c r="F75" i="5"/>
  <c r="F74" i="5"/>
  <c r="I36" i="7" l="1"/>
  <c r="D36" i="7"/>
  <c r="H15" i="7"/>
  <c r="H16" i="7"/>
  <c r="H18" i="7"/>
  <c r="J18" i="7" s="1"/>
  <c r="E36" i="7" l="1"/>
  <c r="G36" i="7"/>
  <c r="J13" i="7"/>
  <c r="H11" i="7"/>
  <c r="H22" i="7" s="1"/>
  <c r="H65" i="1"/>
  <c r="H67" i="1" s="1"/>
  <c r="H58" i="1"/>
  <c r="H47" i="1"/>
  <c r="H35" i="1"/>
  <c r="H19" i="1"/>
  <c r="I65" i="1"/>
  <c r="I67" i="1" s="1"/>
  <c r="I58" i="1"/>
  <c r="I47" i="1"/>
  <c r="I35" i="1"/>
  <c r="I19" i="1"/>
  <c r="G57" i="5"/>
  <c r="G70" i="5" s="1"/>
  <c r="G73" i="5" s="1"/>
  <c r="F57" i="5"/>
  <c r="F28" i="5"/>
  <c r="F9" i="5"/>
  <c r="H36" i="7" l="1"/>
  <c r="J11" i="7"/>
  <c r="J22" i="7" s="1"/>
  <c r="J36" i="7"/>
  <c r="H70" i="1"/>
  <c r="H36" i="1"/>
  <c r="I70" i="1"/>
  <c r="I36" i="1"/>
  <c r="F54" i="5"/>
  <c r="G77" i="5" l="1"/>
  <c r="F17" i="5" l="1"/>
  <c r="F26" i="5" s="1"/>
  <c r="F70" i="5"/>
  <c r="F73" i="5" l="1"/>
  <c r="F77" i="5" s="1"/>
</calcChain>
</file>

<file path=xl/sharedStrings.xml><?xml version="1.0" encoding="utf-8"?>
<sst xmlns="http://schemas.openxmlformats.org/spreadsheetml/2006/main" count="360" uniqueCount="271">
  <si>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</si>
  <si>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</si>
  <si>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</si>
  <si>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</si>
  <si>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</si>
  <si>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</si>
  <si>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</si>
  <si>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</si>
  <si>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</si>
  <si>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</si>
  <si>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</si>
  <si>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</si>
  <si>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</si>
  <si>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</si>
  <si>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</si>
  <si>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</si>
  <si>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</si>
  <si>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</si>
  <si>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</si>
  <si>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</si>
  <si>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</si>
  <si>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</si>
  <si>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</si>
  <si>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</si>
  <si>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</si>
  <si>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</si>
  <si>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</si>
  <si>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</si>
  <si>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</si>
  <si>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</si>
  <si>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</si>
  <si>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</si>
  <si>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</si>
  <si>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</si>
  <si>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</si>
  <si>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</si>
  <si>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</si>
  <si>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</si>
  <si>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</si>
  <si>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</si>
  <si>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</si>
  <si>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</si>
  <si>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</si>
  <si>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</si>
  <si>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</si>
  <si>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</si>
  <si>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</si>
  <si>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</si>
  <si>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</si>
  <si>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</si>
  <si>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</si>
  <si>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</si>
  <si>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</si>
  <si>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</si>
  <si>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</si>
  <si>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</si>
  <si>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</si>
  <si>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</si>
  <si>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</si>
  <si>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</si>
  <si>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</si>
  <si>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</si>
  <si>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</si>
  <si>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</si>
  <si>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</si>
  <si>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</si>
  <si>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</si>
  <si>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</si>
  <si>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</si>
  <si>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</si>
  <si>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</si>
  <si>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</si>
  <si>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</si>
  <si>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</si>
  <si>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</si>
  <si>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</si>
  <si>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</si>
  <si>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</si>
  <si>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</si>
  <si>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</si>
  <si>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</si>
  <si>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</si>
  <si>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</si>
  <si>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</si>
  <si>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</si>
  <si>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</si>
  <si>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</si>
  <si>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</si>
  <si>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</si>
  <si>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</si>
  <si>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</si>
  <si>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</si>
  <si>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</si>
  <si>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>на конец периода</t>
  </si>
  <si>
    <t>на начало периода</t>
  </si>
  <si>
    <t>за период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</si>
  <si>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</si>
  <si>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</si>
  <si>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</si>
  <si>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</si>
  <si>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</si>
  <si>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</si>
  <si>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</si>
  <si>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</si>
  <si>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</si>
  <si>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</si>
  <si>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</si>
  <si>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</si>
  <si>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</si>
  <si>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</si>
  <si>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</si>
  <si>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</si>
  <si>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</si>
  <si>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</si>
  <si>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</si>
  <si>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</si>
  <si>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</si>
  <si>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</si>
  <si>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</si>
  <si>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</si>
  <si>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</si>
  <si>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</si>
  <si>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</si>
  <si>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</si>
  <si>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</si>
  <si>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</si>
  <si>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</si>
  <si>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</si>
  <si>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</si>
  <si>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</si>
  <si>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</si>
  <si>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</si>
  <si>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</si>
  <si>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</si>
  <si>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</si>
  <si>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</si>
  <si>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</si>
  <si>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</si>
  <si>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</si>
  <si>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</si>
  <si>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</si>
  <si>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</si>
  <si>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</si>
  <si>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</si>
  <si>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</si>
  <si>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</si>
  <si>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</si>
  <si>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</si>
  <si>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</si>
  <si>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</si>
  <si>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</si>
  <si>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</si>
  <si>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</si>
  <si>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</si>
  <si>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</si>
  <si>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</si>
  <si>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</si>
  <si>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</si>
  <si>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</si>
  <si>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</si>
  <si>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</si>
  <si>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</si>
  <si>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от продолжающейся деятельности</t>
  </si>
  <si>
    <t>от прекращенной деятельности</t>
  </si>
  <si>
    <t>За отчетный период</t>
  </si>
  <si>
    <t>За предыдущий период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</si>
  <si>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</si>
  <si>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</si>
  <si>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</si>
  <si>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</si>
  <si>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</si>
  <si>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</si>
  <si>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</si>
  <si>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</si>
  <si>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</si>
  <si>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</si>
  <si>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</si>
  <si>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</si>
  <si>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</si>
  <si>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</si>
  <si>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</si>
  <si>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</si>
  <si>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</si>
  <si>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</si>
  <si>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</si>
  <si>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</si>
  <si>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</si>
  <si>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</si>
  <si>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</si>
  <si>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</si>
  <si>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</si>
  <si>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</si>
  <si>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</si>
  <si>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</si>
  <si>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</si>
  <si>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</si>
  <si>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</si>
  <si>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</si>
  <si>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</si>
  <si>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</si>
  <si>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</si>
  <si>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</si>
  <si>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</si>
  <si>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</si>
  <si>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</si>
  <si>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</si>
  <si>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</si>
  <si>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</si>
  <si>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</si>
  <si>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</si>
  <si>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</si>
  <si>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</si>
  <si>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</si>
  <si>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</si>
  <si>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</si>
  <si>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</si>
  <si>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</si>
  <si>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</si>
  <si>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</si>
  <si>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</si>
  <si>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</si>
  <si>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</si>
  <si>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</si>
  <si>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Общая совокупная прибыль, всего(строка 210 + строка 220):</t>
  </si>
  <si>
    <t>Прочая совокупная прибыль, всего (сумма строк с 221 по 229):</t>
  </si>
  <si>
    <t>Операции с собственниками , всего (сумма строк с 310 по 318):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</si>
  <si>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</si>
  <si>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</si>
  <si>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</si>
  <si>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</si>
  <si>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</si>
  <si>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</si>
  <si>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</si>
  <si>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</si>
  <si>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</si>
  <si>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</si>
  <si>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</si>
  <si>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</si>
  <si>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</si>
  <si>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</si>
  <si>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Шарабок Н.И.</t>
  </si>
  <si>
    <t xml:space="preserve">       Шарабок Н.И.</t>
  </si>
  <si>
    <t>Прибыль за период (строка 200 + строка 201) относимая на:</t>
  </si>
  <si>
    <t xml:space="preserve">       Сагитова Р.Ш</t>
  </si>
  <si>
    <t>Сагитова Р.Ш.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</si>
  <si>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</si>
  <si>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</si>
  <si>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</si>
  <si>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</si>
  <si>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</si>
  <si>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</si>
  <si>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</si>
  <si>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</si>
  <si>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</si>
  <si>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Нераспред. прибыль</t>
  </si>
  <si>
    <t>Доля неконтролир. собственников</t>
  </si>
  <si>
    <t>Выкуплен. Собствен. долевые инструменты</t>
  </si>
  <si>
    <t>Курсовая разница по инвестициям в зарубежные организации</t>
  </si>
  <si>
    <t>Сагитова Р.Ш</t>
  </si>
  <si>
    <t xml:space="preserve">Консолидированный отчет об изменениях в капитале </t>
  </si>
  <si>
    <t xml:space="preserve">                                                                   Шарабок Н.И</t>
  </si>
  <si>
    <t xml:space="preserve">                                                                 Сагитова Р.Ш</t>
  </si>
  <si>
    <t>по состоянию на «31» марта 2014 года</t>
  </si>
  <si>
    <t>за  период, заканчивающийся 31 марта 2014 года</t>
  </si>
  <si>
    <t>Сальдо на 31 марта предыдущего года</t>
  </si>
  <si>
    <t>Сальдо на 31 марта отчетного года (строка 500 + строка 600 + строка 700)</t>
  </si>
  <si>
    <t>Акционерное Общество  "SAT&amp;Company"</t>
  </si>
  <si>
    <t>за предыдущий  сопоставимый период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</si>
  <si>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</si>
  <si>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</si>
  <si>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>Базовая прибыль на акцию: в.т.ч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</si>
</sst>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-* #,##0.00_р_._-;\-* #,##0.00_р_._-;_-* &quot;-&quot;_р_._-;_-@_-"/>
  </numFmts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345">
    <xf numFmtId="0" fontId="0" fillId="0" borderId="0" xfId="0"/>
    <xf numFmtId="0" fontId="2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4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0" fontId="2" fillId="0" borderId="0" xfId="0" applyFont="1" applyAlignme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3" fontId="3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14" fontId="3" fillId="2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49" fontId="11" fillId="0" borderId="12" xfId="2" applyNumberFormat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 wrapText="1"/>
    </xf>
    <xf numFmtId="14" fontId="11" fillId="2" borderId="24" xfId="0" applyNumberFormat="1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49" fontId="11" fillId="0" borderId="3" xfId="2" applyNumberFormat="1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/>
    </xf>
    <xf numFmtId="49" fontId="12" fillId="0" borderId="12" xfId="2" applyNumberFormat="1" applyFont="1" applyBorder="1" applyAlignment="1"/>
    <xf numFmtId="49" fontId="12" fillId="0" borderId="2" xfId="2" applyNumberFormat="1" applyFont="1" applyBorder="1" applyAlignment="1">
      <alignment horizontal="center" vertical="center"/>
    </xf>
    <xf numFmtId="0" fontId="11" fillId="2" borderId="25" xfId="3" applyFont="1" applyFill="1" applyBorder="1" applyAlignment="1">
      <alignment vertical="center"/>
    </xf>
    <xf numFmtId="0" fontId="12" fillId="0" borderId="0" xfId="3" applyFont="1" applyAlignment="1"/>
    <xf numFmtId="4" fontId="12" fillId="0" borderId="0" xfId="3" applyNumberFormat="1" applyFont="1" applyAlignment="1"/>
    <xf numFmtId="0" fontId="9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9" fillId="0" borderId="0" xfId="0" applyFont="1" applyFill="1" applyAlignment="1">
      <alignment horizontal="center"/>
    </xf>
    <xf numFmtId="3" fontId="2" fillId="0" borderId="0" xfId="2" applyNumberFormat="1" applyFont="1" applyAlignment="1">
      <alignment vertical="center"/>
    </xf>
    <xf numFmtId="41" fontId="2" fillId="0" borderId="0" xfId="1" applyNumberFormat="1" applyFont="1" applyAlignment="1"/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4" fontId="11" fillId="2" borderId="38" xfId="0" applyNumberFormat="1" applyFont="1" applyFill="1" applyBorder="1" applyAlignment="1">
      <alignment horizontal="center" vertical="center" wrapText="1"/>
    </xf>
    <xf numFmtId="41" fontId="11" fillId="0" borderId="46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4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1" xfId="1" applyNumberFormat="1" applyFont="1" applyBorder="1" applyAlignment="1">
      <alignment horizontal="right"/>
    </xf>
    <xf numFmtId="41" fontId="2" fillId="0" borderId="17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1" fillId="0" borderId="46" xfId="3" applyNumberFormat="1" applyFont="1" applyFill="1" applyBorder="1" applyAlignment="1">
      <alignment horizontal="center"/>
    </xf>
    <xf numFmtId="41" fontId="12" fillId="0" borderId="45" xfId="3" applyNumberFormat="1" applyFont="1" applyFill="1" applyBorder="1" applyAlignment="1">
      <alignment horizontal="center"/>
    </xf>
    <xf numFmtId="41" fontId="12" fillId="0" borderId="46" xfId="3" applyNumberFormat="1" applyFont="1" applyFill="1" applyBorder="1" applyAlignment="1">
      <alignment horizontal="center" vertical="center"/>
    </xf>
    <xf numFmtId="41" fontId="12" fillId="0" borderId="46" xfId="3" applyNumberFormat="1" applyFont="1" applyFill="1" applyBorder="1" applyAlignment="1">
      <alignment horizontal="center"/>
    </xf>
    <xf numFmtId="41" fontId="11" fillId="0" borderId="46" xfId="3" applyNumberFormat="1" applyFont="1" applyFill="1" applyBorder="1" applyAlignment="1">
      <alignment horizontal="center"/>
    </xf>
    <xf numFmtId="41" fontId="12" fillId="0" borderId="46" xfId="3" applyNumberFormat="1" applyFont="1" applyFill="1" applyBorder="1" applyAlignment="1">
      <alignment horizontal="center" wrapText="1"/>
    </xf>
    <xf numFmtId="41" fontId="2" fillId="0" borderId="2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2" fillId="0" borderId="2" xfId="0" applyNumberFormat="1" applyFont="1" applyBorder="1"/>
    <xf numFmtId="41" fontId="2" fillId="0" borderId="4" xfId="0" applyNumberFormat="1" applyFont="1" applyBorder="1"/>
    <xf numFmtId="41" fontId="3" fillId="2" borderId="2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3" fillId="2" borderId="24" xfId="0" applyNumberFormat="1" applyFont="1" applyFill="1" applyBorder="1" applyAlignment="1">
      <alignment horizontal="center" vertical="top" wrapText="1"/>
    </xf>
    <xf numFmtId="41" fontId="3" fillId="2" borderId="24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4" xfId="2" applyNumberFormat="1" applyFont="1" applyBorder="1" applyAlignment="1">
      <alignment horizontal="right" vertical="center"/>
    </xf>
    <xf numFmtId="41" fontId="12" fillId="0" borderId="2" xfId="2" applyNumberFormat="1" applyFont="1" applyBorder="1" applyAlignment="1"/>
    <xf numFmtId="41" fontId="12" fillId="0" borderId="4" xfId="2" applyNumberFormat="1" applyFont="1" applyBorder="1" applyAlignment="1"/>
    <xf numFmtId="41" fontId="12" fillId="0" borderId="2" xfId="2" applyNumberFormat="1" applyFont="1" applyBorder="1" applyAlignment="1">
      <alignment horizontal="right"/>
    </xf>
    <xf numFmtId="41" fontId="12" fillId="0" borderId="4" xfId="2" applyNumberFormat="1" applyFont="1" applyBorder="1" applyAlignment="1">
      <alignment horizontal="right"/>
    </xf>
    <xf numFmtId="41" fontId="11" fillId="0" borderId="4" xfId="2" applyNumberFormat="1" applyFont="1" applyBorder="1" applyAlignment="1"/>
    <xf numFmtId="41" fontId="11" fillId="0" borderId="7" xfId="2" applyNumberFormat="1" applyFont="1" applyBorder="1" applyAlignment="1">
      <alignment vertical="center"/>
    </xf>
    <xf numFmtId="41" fontId="11" fillId="0" borderId="8" xfId="2" applyNumberFormat="1" applyFont="1" applyBorder="1" applyAlignment="1">
      <alignment vertical="center"/>
    </xf>
    <xf numFmtId="41" fontId="11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41" fontId="3" fillId="0" borderId="14" xfId="1" applyNumberFormat="1" applyFont="1" applyBorder="1" applyAlignment="1">
      <alignment horizontal="right"/>
    </xf>
    <xf numFmtId="41" fontId="3" fillId="0" borderId="4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right"/>
    </xf>
    <xf numFmtId="0" fontId="2" fillId="0" borderId="1" xfId="1" applyFont="1" applyBorder="1" applyAlignment="1"/>
    <xf numFmtId="164" fontId="3" fillId="0" borderId="11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41" fontId="11" fillId="0" borderId="0" xfId="3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41" fontId="3" fillId="0" borderId="2" xfId="1" applyNumberFormat="1" applyFont="1" applyFill="1" applyBorder="1" applyAlignment="1">
      <alignment horizontal="right"/>
    </xf>
    <xf numFmtId="41" fontId="3" fillId="0" borderId="4" xfId="1" applyNumberFormat="1" applyFont="1" applyFill="1" applyBorder="1" applyAlignment="1"/>
    <xf numFmtId="0" fontId="3" fillId="0" borderId="20" xfId="1" applyFont="1" applyFill="1" applyBorder="1" applyAlignment="1">
      <alignment wrapText="1"/>
    </xf>
    <xf numFmtId="0" fontId="3" fillId="0" borderId="18" xfId="1" applyFont="1" applyFill="1" applyBorder="1" applyAlignment="1">
      <alignment wrapText="1"/>
    </xf>
    <xf numFmtId="41" fontId="3" fillId="0" borderId="14" xfId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3" applyFont="1" applyFill="1" applyAlignment="1"/>
    <xf numFmtId="3" fontId="2" fillId="0" borderId="0" xfId="1" applyNumberFormat="1" applyFont="1" applyFill="1" applyAlignment="1"/>
    <xf numFmtId="41" fontId="11" fillId="0" borderId="2" xfId="2" applyNumberFormat="1" applyFont="1" applyBorder="1" applyAlignment="1">
      <alignment vertical="center"/>
    </xf>
    <xf numFmtId="0" fontId="12" fillId="0" borderId="3" xfId="2" applyFont="1" applyBorder="1" applyAlignment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0" xfId="2" applyFont="1" applyBorder="1" applyAlignment="1"/>
    <xf numFmtId="41" fontId="11" fillId="0" borderId="0" xfId="2" applyNumberFormat="1" applyFont="1" applyBorder="1" applyAlignment="1"/>
    <xf numFmtId="0" fontId="2" fillId="0" borderId="0" xfId="2" applyFont="1" applyBorder="1" applyAlignment="1">
      <alignment vertical="center"/>
    </xf>
    <xf numFmtId="41" fontId="11" fillId="0" borderId="4" xfId="2" applyNumberFormat="1" applyFont="1" applyBorder="1" applyAlignment="1">
      <alignment vertical="center"/>
    </xf>
    <xf numFmtId="0" fontId="11" fillId="0" borderId="5" xfId="2" applyFont="1" applyBorder="1" applyAlignment="1">
      <alignment horizontal="left" vertical="center" wrapText="1"/>
    </xf>
    <xf numFmtId="0" fontId="11" fillId="0" borderId="52" xfId="2" applyFont="1" applyBorder="1" applyAlignment="1">
      <alignment horizontal="left" vertical="center" wrapText="1"/>
    </xf>
    <xf numFmtId="41" fontId="11" fillId="0" borderId="12" xfId="2" applyNumberFormat="1" applyFont="1" applyBorder="1" applyAlignment="1">
      <alignment horizontal="right" vertical="center"/>
    </xf>
    <xf numFmtId="41" fontId="11" fillId="0" borderId="13" xfId="2" applyNumberFormat="1" applyFont="1" applyBorder="1" applyAlignment="1">
      <alignment horizontal="right" vertical="center"/>
    </xf>
    <xf numFmtId="0" fontId="11" fillId="0" borderId="42" xfId="2" applyFont="1" applyBorder="1" applyAlignment="1">
      <alignment horizontal="center" vertical="center"/>
    </xf>
    <xf numFmtId="41" fontId="11" fillId="0" borderId="50" xfId="2" applyNumberFormat="1" applyFont="1" applyBorder="1" applyAlignment="1">
      <alignment horizontal="right" vertical="center"/>
    </xf>
    <xf numFmtId="41" fontId="11" fillId="0" borderId="51" xfId="2" applyNumberFormat="1" applyFont="1" applyBorder="1" applyAlignment="1">
      <alignment horizontal="right" vertical="center"/>
    </xf>
    <xf numFmtId="49" fontId="11" fillId="0" borderId="7" xfId="2" applyNumberFormat="1" applyFont="1" applyBorder="1" applyAlignment="1">
      <alignment horizontal="center" vertical="center"/>
    </xf>
    <xf numFmtId="41" fontId="11" fillId="0" borderId="7" xfId="2" applyNumberFormat="1" applyFont="1" applyBorder="1" applyAlignment="1">
      <alignment horizontal="right" vertical="center"/>
    </xf>
    <xf numFmtId="41" fontId="11" fillId="0" borderId="8" xfId="2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2" fillId="0" borderId="46" xfId="0" applyNumberFormat="1" applyFont="1" applyBorder="1" applyAlignment="1">
      <alignment horizontal="right" vertical="center"/>
    </xf>
    <xf numFmtId="41" fontId="2" fillId="0" borderId="45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164" fontId="11" fillId="0" borderId="55" xfId="3" applyNumberFormat="1" applyFont="1" applyFill="1" applyBorder="1" applyAlignment="1">
      <alignment horizontal="center"/>
    </xf>
    <xf numFmtId="0" fontId="11" fillId="2" borderId="40" xfId="3" applyFont="1" applyFill="1" applyBorder="1" applyAlignment="1">
      <alignment vertical="center"/>
    </xf>
    <xf numFmtId="0" fontId="11" fillId="2" borderId="36" xfId="3" applyFont="1" applyFill="1" applyBorder="1" applyAlignment="1">
      <alignment vertical="center" wrapText="1"/>
    </xf>
    <xf numFmtId="49" fontId="12" fillId="0" borderId="51" xfId="3" applyNumberFormat="1" applyFont="1" applyBorder="1" applyAlignment="1">
      <alignment horizontal="center" vertical="center"/>
    </xf>
    <xf numFmtId="49" fontId="12" fillId="0" borderId="4" xfId="3" applyNumberFormat="1" applyFont="1" applyBorder="1" applyAlignment="1">
      <alignment horizontal="center" vertical="center"/>
    </xf>
    <xf numFmtId="49" fontId="11" fillId="0" borderId="4" xfId="3" applyNumberFormat="1" applyFont="1" applyBorder="1" applyAlignment="1">
      <alignment horizontal="center" vertical="center"/>
    </xf>
    <xf numFmtId="49" fontId="12" fillId="0" borderId="17" xfId="3" applyNumberFormat="1" applyFont="1" applyBorder="1" applyAlignment="1">
      <alignment horizontal="center" vertical="center"/>
    </xf>
    <xf numFmtId="49" fontId="11" fillId="0" borderId="17" xfId="3" applyNumberFormat="1" applyFont="1" applyBorder="1" applyAlignment="1">
      <alignment horizontal="center" vertical="center"/>
    </xf>
    <xf numFmtId="49" fontId="12" fillId="0" borderId="4" xfId="3" applyNumberFormat="1" applyFont="1" applyBorder="1" applyAlignment="1">
      <alignment horizontal="center" wrapText="1"/>
    </xf>
    <xf numFmtId="49" fontId="12" fillId="0" borderId="17" xfId="3" applyNumberFormat="1" applyFont="1" applyBorder="1" applyAlignment="1">
      <alignment horizontal="center"/>
    </xf>
    <xf numFmtId="49" fontId="11" fillId="0" borderId="17" xfId="3" applyNumberFormat="1" applyFont="1" applyBorder="1" applyAlignment="1">
      <alignment horizontal="center"/>
    </xf>
    <xf numFmtId="49" fontId="12" fillId="0" borderId="4" xfId="3" applyNumberFormat="1" applyFont="1" applyBorder="1" applyAlignment="1">
      <alignment horizontal="center"/>
    </xf>
    <xf numFmtId="49" fontId="12" fillId="0" borderId="8" xfId="3" applyNumberFormat="1" applyFont="1" applyBorder="1" applyAlignment="1">
      <alignment horizontal="center"/>
    </xf>
    <xf numFmtId="0" fontId="2" fillId="0" borderId="50" xfId="0" applyFont="1" applyBorder="1"/>
    <xf numFmtId="3" fontId="3" fillId="0" borderId="50" xfId="0" applyNumberFormat="1" applyFont="1" applyBorder="1"/>
    <xf numFmtId="3" fontId="3" fillId="0" borderId="51" xfId="0" applyNumberFormat="1" applyFont="1" applyBorder="1"/>
    <xf numFmtId="164" fontId="3" fillId="0" borderId="17" xfId="0" applyNumberFormat="1" applyFont="1" applyFill="1" applyBorder="1" applyAlignment="1">
      <alignment horizontal="right" vertical="center"/>
    </xf>
    <xf numFmtId="41" fontId="3" fillId="3" borderId="7" xfId="0" applyNumberFormat="1" applyFont="1" applyFill="1" applyBorder="1" applyAlignment="1">
      <alignment horizontal="right" vertical="center"/>
    </xf>
    <xf numFmtId="41" fontId="3" fillId="3" borderId="8" xfId="0" applyNumberFormat="1" applyFont="1" applyFill="1" applyBorder="1" applyAlignment="1">
      <alignment horizontal="right" vertical="center"/>
    </xf>
    <xf numFmtId="0" fontId="6" fillId="0" borderId="0" xfId="0" applyFont="1"/>
    <xf numFmtId="3" fontId="6" fillId="0" borderId="0" xfId="0" applyNumberFormat="1" applyFont="1"/>
    <xf numFmtId="0" fontId="13" fillId="0" borderId="0" xfId="0" applyFont="1"/>
    <xf numFmtId="0" fontId="2" fillId="0" borderId="22" xfId="0" applyFont="1" applyBorder="1"/>
    <xf numFmtId="0" fontId="2" fillId="0" borderId="2" xfId="0" applyFont="1" applyBorder="1"/>
    <xf numFmtId="0" fontId="4" fillId="0" borderId="6" xfId="0" applyFont="1" applyFill="1" applyBorder="1" applyAlignment="1">
      <alignment horizontal="center" vertical="justify"/>
    </xf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/>
    <xf numFmtId="0" fontId="2" fillId="0" borderId="3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31" xfId="0" applyFont="1" applyBorder="1"/>
    <xf numFmtId="0" fontId="3" fillId="0" borderId="9" xfId="0" applyFont="1" applyBorder="1"/>
    <xf numFmtId="0" fontId="3" fillId="2" borderId="22" xfId="0" applyFont="1" applyFill="1" applyBorder="1"/>
    <xf numFmtId="0" fontId="3" fillId="2" borderId="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48" xfId="0" applyFont="1" applyBorder="1"/>
    <xf numFmtId="0" fontId="3" fillId="0" borderId="42" xfId="0" applyFont="1" applyBorder="1"/>
    <xf numFmtId="0" fontId="2" fillId="0" borderId="5" xfId="0" applyFont="1" applyBorder="1"/>
    <xf numFmtId="0" fontId="2" fillId="0" borderId="13" xfId="0" applyFont="1" applyBorder="1"/>
    <xf numFmtId="0" fontId="3" fillId="0" borderId="3" xfId="0" applyFont="1" applyBorder="1"/>
    <xf numFmtId="0" fontId="3" fillId="0" borderId="30" xfId="0" applyFont="1" applyBorder="1"/>
    <xf numFmtId="0" fontId="3" fillId="0" borderId="21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22" xfId="0" applyFont="1" applyBorder="1" applyAlignment="1"/>
    <xf numFmtId="0" fontId="3" fillId="0" borderId="2" xfId="0" applyFont="1" applyBorder="1" applyAlignment="1"/>
    <xf numFmtId="0" fontId="3" fillId="0" borderId="22" xfId="0" applyFont="1" applyBorder="1"/>
    <xf numFmtId="0" fontId="3" fillId="0" borderId="2" xfId="0" applyFont="1" applyBorder="1"/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2" borderId="23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1" fillId="0" borderId="20" xfId="3" applyFont="1" applyBorder="1" applyAlignment="1">
      <alignment horizontal="left" wrapText="1"/>
    </xf>
    <xf numFmtId="0" fontId="11" fillId="0" borderId="18" xfId="3" applyFont="1" applyBorder="1" applyAlignment="1">
      <alignment horizontal="left" wrapText="1"/>
    </xf>
    <xf numFmtId="0" fontId="2" fillId="0" borderId="48" xfId="0" applyFont="1" applyBorder="1"/>
    <xf numFmtId="0" fontId="2" fillId="0" borderId="42" xfId="0" applyFont="1" applyBorder="1"/>
    <xf numFmtId="0" fontId="4" fillId="0" borderId="0" xfId="0" applyFont="1" applyAlignment="1">
      <alignment horizontal="center" wrapText="1"/>
    </xf>
    <xf numFmtId="0" fontId="11" fillId="0" borderId="20" xfId="3" applyFont="1" applyBorder="1" applyAlignment="1">
      <alignment horizontal="left"/>
    </xf>
    <xf numFmtId="0" fontId="11" fillId="0" borderId="18" xfId="3" applyFont="1" applyBorder="1" applyAlignment="1">
      <alignment horizontal="left"/>
    </xf>
    <xf numFmtId="0" fontId="12" fillId="0" borderId="20" xfId="3" applyFont="1" applyBorder="1" applyAlignment="1">
      <alignment horizontal="left"/>
    </xf>
    <xf numFmtId="0" fontId="12" fillId="0" borderId="18" xfId="3" applyFont="1" applyBorder="1" applyAlignment="1">
      <alignment horizontal="left"/>
    </xf>
    <xf numFmtId="0" fontId="12" fillId="0" borderId="20" xfId="3" applyFont="1" applyBorder="1" applyAlignment="1">
      <alignment horizontal="left" wrapText="1"/>
    </xf>
    <xf numFmtId="0" fontId="12" fillId="0" borderId="18" xfId="3" applyFont="1" applyBorder="1" applyAlignment="1">
      <alignment horizontal="left" wrapText="1"/>
    </xf>
    <xf numFmtId="0" fontId="11" fillId="0" borderId="20" xfId="3" applyFont="1" applyBorder="1" applyAlignment="1">
      <alignment wrapText="1"/>
    </xf>
    <xf numFmtId="0" fontId="11" fillId="0" borderId="18" xfId="3" applyFont="1" applyBorder="1" applyAlignment="1">
      <alignment wrapText="1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23" xfId="3" applyFont="1" applyBorder="1" applyAlignment="1">
      <alignment horizontal="left" wrapText="1"/>
    </xf>
    <xf numFmtId="0" fontId="12" fillId="0" borderId="7" xfId="3" applyFont="1" applyBorder="1" applyAlignment="1">
      <alignment horizontal="left" wrapText="1"/>
    </xf>
    <xf numFmtId="0" fontId="12" fillId="0" borderId="19" xfId="3" applyFont="1" applyBorder="1" applyAlignment="1">
      <alignment horizontal="left" wrapText="1"/>
    </xf>
    <xf numFmtId="0" fontId="12" fillId="0" borderId="22" xfId="3" applyFont="1" applyBorder="1" applyAlignment="1">
      <alignment horizontal="left" wrapText="1"/>
    </xf>
    <xf numFmtId="0" fontId="12" fillId="0" borderId="2" xfId="3" applyFont="1" applyBorder="1" applyAlignment="1">
      <alignment horizontal="left" wrapText="1"/>
    </xf>
    <xf numFmtId="0" fontId="12" fillId="0" borderId="20" xfId="2" applyFont="1" applyBorder="1" applyAlignment="1"/>
    <xf numFmtId="0" fontId="12" fillId="0" borderId="3" xfId="2" applyFont="1" applyBorder="1" applyAlignment="1"/>
    <xf numFmtId="0" fontId="11" fillId="0" borderId="20" xfId="2" applyFont="1" applyBorder="1" applyAlignment="1">
      <alignment horizontal="left" vertical="center" wrapText="1"/>
    </xf>
    <xf numFmtId="0" fontId="11" fillId="0" borderId="18" xfId="2" applyFont="1" applyBorder="1" applyAlignment="1">
      <alignment horizontal="left" vertical="center" wrapText="1"/>
    </xf>
    <xf numFmtId="0" fontId="11" fillId="0" borderId="19" xfId="2" applyFont="1" applyBorder="1" applyAlignment="1">
      <alignment horizontal="left" vertical="center" wrapText="1"/>
    </xf>
    <xf numFmtId="0" fontId="11" fillId="0" borderId="49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1" fillId="0" borderId="2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2" fillId="0" borderId="20" xfId="2" applyFont="1" applyBorder="1" applyAlignment="1">
      <alignment horizontal="left"/>
    </xf>
    <xf numFmtId="0" fontId="12" fillId="0" borderId="3" xfId="2" applyFont="1" applyBorder="1" applyAlignment="1">
      <alignment horizontal="left"/>
    </xf>
    <xf numFmtId="41" fontId="11" fillId="0" borderId="2" xfId="2" applyNumberFormat="1" applyFont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0" borderId="48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33" xfId="2" applyFont="1" applyBorder="1" applyAlignment="1">
      <alignment horizontal="left" vertical="center" wrapText="1"/>
    </xf>
    <xf numFmtId="0" fontId="11" fillId="0" borderId="34" xfId="2" applyFont="1" applyBorder="1" applyAlignment="1">
      <alignment horizontal="left" vertical="center" wrapText="1"/>
    </xf>
    <xf numFmtId="0" fontId="11" fillId="0" borderId="35" xfId="2" applyFont="1" applyBorder="1" applyAlignment="1">
      <alignment horizontal="left" vertical="center" wrapText="1"/>
    </xf>
    <xf numFmtId="0" fontId="11" fillId="0" borderId="53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41" fontId="11" fillId="0" borderId="4" xfId="2" applyNumberFormat="1" applyFont="1" applyBorder="1" applyAlignment="1">
      <alignment vertical="center"/>
    </xf>
    <xf numFmtId="0" fontId="12" fillId="0" borderId="18" xfId="2" applyFont="1" applyBorder="1" applyAlignment="1">
      <alignment horizontal="left"/>
    </xf>
    <xf numFmtId="0" fontId="12" fillId="0" borderId="19" xfId="2" applyFont="1" applyBorder="1" applyAlignment="1">
      <alignment horizontal="left"/>
    </xf>
    <xf numFmtId="0" fontId="1" fillId="0" borderId="0" xfId="3" applyFont="1" applyAlignment="1">
      <alignment horizontal="center"/>
    </xf>
    <xf numFmtId="0" fontId="11" fillId="0" borderId="2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49" fontId="11" fillId="0" borderId="11" xfId="2" applyNumberFormat="1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center" vertical="center"/>
    </xf>
    <xf numFmtId="0" fontId="10" fillId="0" borderId="48" xfId="1" applyFont="1" applyBorder="1" applyAlignment="1">
      <alignment wrapText="1"/>
    </xf>
    <xf numFmtId="0" fontId="10" fillId="0" borderId="44" xfId="1" applyFont="1" applyBorder="1" applyAlignment="1">
      <alignment wrapText="1"/>
    </xf>
    <xf numFmtId="0" fontId="3" fillId="0" borderId="20" xfId="1" applyFont="1" applyBorder="1" applyAlignment="1">
      <alignment wrapText="1"/>
    </xf>
    <xf numFmtId="0" fontId="3" fillId="0" borderId="18" xfId="1" applyFont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3" fillId="0" borderId="22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2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20" xfId="1" applyFont="1" applyFill="1" applyBorder="1" applyAlignment="1">
      <alignment wrapText="1"/>
    </xf>
    <xf numFmtId="0" fontId="3" fillId="0" borderId="18" xfId="1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36" xfId="1" applyNumberFormat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center" vertical="center" wrapText="1"/>
    </xf>
    <xf numFmtId="3" fontId="3" fillId="0" borderId="39" xfId="1" applyNumberFormat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3" fontId="3" fillId="0" borderId="42" xfId="1" applyNumberFormat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center" vertical="center"/>
    </xf>
    <xf numFmtId="3" fontId="3" fillId="0" borderId="44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23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2" fillId="0" borderId="19" xfId="1" applyFont="1" applyBorder="1" applyAlignment="1">
      <alignment wrapText="1"/>
    </xf>
  </cellXfs>
  <cellStyles count="4">
    <cellStyle name="Обычный" xfId="0" builtinId="0"/>
    <cellStyle name="Обычный_изм" xfId="1"/>
    <cellStyle name="Обычный_одд" xfId="2"/>
    <cellStyle name="Обычный_ф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104775</xdr:colOff>
      <xdr:row>2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O80"/>
  <sheetViews>
    <sheetView zoomScale="80" zoomScaleNormal="80" workbookViewId="0">
      <selection activeCell="S32" sqref="S32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20.5703125" style="1" customWidth="1"/>
    <col min="6" max="6" width="11.42578125" style="1" customWidth="1"/>
    <col min="7" max="7" width="9.7109375" style="1" customWidth="1"/>
    <col min="8" max="8" width="16" style="12" customWidth="1"/>
    <col min="9" max="9" width="15.85546875" style="12" customWidth="1"/>
    <col min="10" max="10" width="8.85546875" style="1" customWidth="1"/>
    <col min="11" max="11" width="17.42578125" style="1" customWidth="1"/>
    <col min="12" max="249" width="8.85546875" style="1" customWidth="1"/>
    <col min="250" max="16384" width="8.85546875" style="19"/>
  </cols>
  <sheetData>
    <row r="1" spans="1:249" s="209" customFormat="1" ht="15.75" x14ac:dyDescent="0.25">
      <c r="A1" s="207" t="s">
        <v>266</v>
      </c>
      <c r="B1" s="207"/>
      <c r="C1" s="207"/>
      <c r="D1" s="207"/>
      <c r="E1" s="207"/>
      <c r="F1" s="207"/>
      <c r="G1" s="207"/>
      <c r="H1" s="208"/>
      <c r="I1" s="208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</row>
    <row r="2" spans="1:249" x14ac:dyDescent="0.2">
      <c r="A2" s="168"/>
      <c r="B2" s="168"/>
      <c r="C2" s="168"/>
      <c r="D2" s="168"/>
      <c r="E2" s="168"/>
      <c r="F2" s="168"/>
      <c r="G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</row>
    <row r="3" spans="1:249" ht="12.75" customHeight="1" x14ac:dyDescent="0.2">
      <c r="A3" s="65"/>
      <c r="B3" s="65"/>
      <c r="C3" s="65"/>
      <c r="D3" s="65"/>
      <c r="E3" s="26"/>
      <c r="F3" s="26"/>
      <c r="G3" s="26"/>
      <c r="H3" s="26"/>
      <c r="I3" s="26"/>
      <c r="J3" s="10"/>
      <c r="K3" s="10"/>
    </row>
    <row r="4" spans="1:249" ht="12.75" customHeight="1" x14ac:dyDescent="0.25">
      <c r="A4" s="41"/>
      <c r="B4" s="228" t="s">
        <v>268</v>
      </c>
      <c r="C4" s="228"/>
      <c r="D4" s="228"/>
      <c r="E4" s="228"/>
      <c r="F4" s="228"/>
      <c r="G4" s="228"/>
      <c r="H4" s="228"/>
      <c r="I4" s="42"/>
      <c r="J4" s="43"/>
      <c r="K4" s="10"/>
    </row>
    <row r="5" spans="1:249" ht="12.75" customHeight="1" x14ac:dyDescent="0.25">
      <c r="A5" s="41"/>
      <c r="B5" s="63"/>
      <c r="C5" s="228" t="s">
        <v>262</v>
      </c>
      <c r="D5" s="228"/>
      <c r="E5" s="228"/>
      <c r="F5" s="228"/>
      <c r="G5" s="228"/>
      <c r="H5" s="60"/>
      <c r="I5" s="61"/>
      <c r="J5" s="43"/>
      <c r="K5" s="10"/>
    </row>
    <row r="6" spans="1:249" ht="18.75" customHeight="1" thickBot="1" x14ac:dyDescent="0.25">
      <c r="A6" s="44"/>
      <c r="B6" s="44"/>
      <c r="C6" s="212"/>
      <c r="D6" s="212"/>
      <c r="E6" s="212"/>
      <c r="F6" s="44"/>
      <c r="G6" s="212"/>
      <c r="H6" s="212"/>
      <c r="I6" s="45" t="s">
        <v>90</v>
      </c>
      <c r="J6" s="43"/>
      <c r="K6" s="10"/>
    </row>
    <row r="7" spans="1:249" s="25" customFormat="1" ht="41.25" customHeight="1" thickBot="1" x14ac:dyDescent="0.25">
      <c r="A7" s="229" t="s">
        <v>0</v>
      </c>
      <c r="B7" s="230"/>
      <c r="C7" s="230"/>
      <c r="D7" s="230"/>
      <c r="E7" s="230"/>
      <c r="F7" s="230"/>
      <c r="G7" s="40" t="s">
        <v>1</v>
      </c>
      <c r="H7" s="62" t="s">
        <v>93</v>
      </c>
      <c r="I7" s="62" t="s">
        <v>94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</row>
    <row r="8" spans="1:249" ht="26.25" customHeight="1" x14ac:dyDescent="0.2">
      <c r="A8" s="231" t="s">
        <v>96</v>
      </c>
      <c r="B8" s="232"/>
      <c r="C8" s="232"/>
      <c r="D8" s="232"/>
      <c r="E8" s="232"/>
      <c r="F8" s="232"/>
      <c r="G8" s="201"/>
      <c r="H8" s="202"/>
      <c r="I8" s="203"/>
      <c r="J8" s="10"/>
      <c r="K8" s="10"/>
    </row>
    <row r="9" spans="1:249" ht="14.25" customHeight="1" x14ac:dyDescent="0.2">
      <c r="A9" s="233" t="s">
        <v>97</v>
      </c>
      <c r="B9" s="234"/>
      <c r="C9" s="234"/>
      <c r="D9" s="234"/>
      <c r="E9" s="234"/>
      <c r="F9" s="234"/>
      <c r="G9" s="20" t="s">
        <v>2</v>
      </c>
      <c r="H9" s="117">
        <v>290458</v>
      </c>
      <c r="I9" s="118">
        <v>346014</v>
      </c>
      <c r="J9" s="10"/>
      <c r="K9" s="10"/>
    </row>
    <row r="10" spans="1:249" ht="14.25" customHeight="1" x14ac:dyDescent="0.2">
      <c r="A10" s="216" t="s">
        <v>98</v>
      </c>
      <c r="B10" s="217"/>
      <c r="C10" s="217"/>
      <c r="D10" s="217"/>
      <c r="E10" s="217"/>
      <c r="F10" s="217"/>
      <c r="G10" s="20" t="s">
        <v>3</v>
      </c>
      <c r="H10" s="117">
        <v>0</v>
      </c>
      <c r="I10" s="118">
        <v>0</v>
      </c>
      <c r="J10" s="10"/>
      <c r="K10" s="10"/>
    </row>
    <row r="11" spans="1:249" ht="14.25" customHeight="1" x14ac:dyDescent="0.2">
      <c r="A11" s="216" t="s">
        <v>99</v>
      </c>
      <c r="B11" s="217"/>
      <c r="C11" s="217"/>
      <c r="D11" s="217"/>
      <c r="E11" s="217"/>
      <c r="F11" s="217"/>
      <c r="G11" s="20" t="s">
        <v>4</v>
      </c>
      <c r="H11" s="117">
        <v>0</v>
      </c>
      <c r="I11" s="118">
        <v>0</v>
      </c>
      <c r="J11" s="10"/>
      <c r="K11" s="10"/>
    </row>
    <row r="12" spans="1:249" ht="25.5" customHeight="1" x14ac:dyDescent="0.2">
      <c r="A12" s="213" t="s">
        <v>100</v>
      </c>
      <c r="B12" s="214"/>
      <c r="C12" s="214"/>
      <c r="D12" s="214"/>
      <c r="E12" s="214"/>
      <c r="F12" s="215"/>
      <c r="G12" s="20" t="s">
        <v>6</v>
      </c>
      <c r="H12" s="117">
        <v>0</v>
      </c>
      <c r="I12" s="118">
        <v>0</v>
      </c>
      <c r="J12" s="10"/>
      <c r="K12" s="10"/>
    </row>
    <row r="13" spans="1:249" ht="14.25" customHeight="1" x14ac:dyDescent="0.2">
      <c r="A13" s="216" t="s">
        <v>101</v>
      </c>
      <c r="B13" s="217"/>
      <c r="C13" s="217"/>
      <c r="D13" s="217"/>
      <c r="E13" s="217"/>
      <c r="F13" s="217"/>
      <c r="G13" s="20" t="s">
        <v>7</v>
      </c>
      <c r="H13" s="117">
        <v>0</v>
      </c>
      <c r="I13" s="118">
        <v>0</v>
      </c>
      <c r="J13" s="10"/>
      <c r="K13" s="10"/>
    </row>
    <row r="14" spans="1:249" ht="14.25" customHeight="1" x14ac:dyDescent="0.2">
      <c r="A14" s="216" t="s">
        <v>102</v>
      </c>
      <c r="B14" s="217"/>
      <c r="C14" s="217"/>
      <c r="D14" s="217"/>
      <c r="E14" s="217"/>
      <c r="F14" s="217"/>
      <c r="G14" s="20" t="s">
        <v>8</v>
      </c>
      <c r="H14" s="117">
        <v>48461199</v>
      </c>
      <c r="I14" s="118">
        <v>49314801</v>
      </c>
    </row>
    <row r="15" spans="1:249" ht="14.25" customHeight="1" x14ac:dyDescent="0.2">
      <c r="A15" s="216" t="s">
        <v>103</v>
      </c>
      <c r="B15" s="217"/>
      <c r="C15" s="217"/>
      <c r="D15" s="217"/>
      <c r="E15" s="217"/>
      <c r="F15" s="217"/>
      <c r="G15" s="20" t="s">
        <v>10</v>
      </c>
      <c r="H15" s="117">
        <v>2747995</v>
      </c>
      <c r="I15" s="118">
        <v>1953650</v>
      </c>
      <c r="J15" s="12"/>
    </row>
    <row r="16" spans="1:249" ht="14.25" customHeight="1" x14ac:dyDescent="0.2">
      <c r="A16" s="216" t="s">
        <v>104</v>
      </c>
      <c r="B16" s="217"/>
      <c r="C16" s="217"/>
      <c r="D16" s="217"/>
      <c r="E16" s="217"/>
      <c r="F16" s="217"/>
      <c r="G16" s="59" t="s">
        <v>105</v>
      </c>
      <c r="H16" s="117">
        <v>64776</v>
      </c>
      <c r="I16" s="118">
        <v>64173</v>
      </c>
    </row>
    <row r="17" spans="1:10" ht="14.25" customHeight="1" x14ac:dyDescent="0.2">
      <c r="A17" s="216" t="s">
        <v>5</v>
      </c>
      <c r="B17" s="217"/>
      <c r="C17" s="217"/>
      <c r="D17" s="217"/>
      <c r="E17" s="217"/>
      <c r="F17" s="217"/>
      <c r="G17" s="59" t="s">
        <v>106</v>
      </c>
      <c r="H17" s="117">
        <v>2196179</v>
      </c>
      <c r="I17" s="118">
        <v>1734433</v>
      </c>
    </row>
    <row r="18" spans="1:10" ht="14.25" customHeight="1" x14ac:dyDescent="0.2">
      <c r="A18" s="216" t="s">
        <v>9</v>
      </c>
      <c r="B18" s="217"/>
      <c r="C18" s="217"/>
      <c r="D18" s="217"/>
      <c r="E18" s="217"/>
      <c r="F18" s="217"/>
      <c r="G18" s="59" t="s">
        <v>107</v>
      </c>
      <c r="H18" s="117">
        <v>4188179</v>
      </c>
      <c r="I18" s="118">
        <v>1424746</v>
      </c>
      <c r="J18" s="12"/>
    </row>
    <row r="19" spans="1:10" ht="17.100000000000001" customHeight="1" x14ac:dyDescent="0.2">
      <c r="A19" s="221" t="s">
        <v>108</v>
      </c>
      <c r="B19" s="222"/>
      <c r="C19" s="222"/>
      <c r="D19" s="222"/>
      <c r="E19" s="222"/>
      <c r="F19" s="222"/>
      <c r="G19" s="21" t="s">
        <v>11</v>
      </c>
      <c r="H19" s="119">
        <f>SUM(H9:H18)</f>
        <v>57948786</v>
      </c>
      <c r="I19" s="120">
        <f>SUM(I9:I18)</f>
        <v>54837817</v>
      </c>
    </row>
    <row r="20" spans="1:10" ht="17.100000000000001" customHeight="1" x14ac:dyDescent="0.2">
      <c r="A20" s="218" t="s">
        <v>109</v>
      </c>
      <c r="B20" s="235"/>
      <c r="C20" s="235"/>
      <c r="D20" s="235"/>
      <c r="E20" s="235"/>
      <c r="F20" s="235"/>
      <c r="G20" s="21">
        <v>101</v>
      </c>
      <c r="H20" s="119">
        <v>725406</v>
      </c>
      <c r="I20" s="120">
        <v>3716376</v>
      </c>
    </row>
    <row r="21" spans="1:10" ht="26.25" customHeight="1" x14ac:dyDescent="0.2">
      <c r="A21" s="218" t="s">
        <v>12</v>
      </c>
      <c r="B21" s="219"/>
      <c r="C21" s="219"/>
      <c r="D21" s="219"/>
      <c r="E21" s="219"/>
      <c r="F21" s="220"/>
      <c r="G21" s="167"/>
      <c r="H21" s="121"/>
      <c r="I21" s="122"/>
    </row>
    <row r="22" spans="1:10" ht="15" customHeight="1" x14ac:dyDescent="0.2">
      <c r="A22" s="210" t="s">
        <v>98</v>
      </c>
      <c r="B22" s="211"/>
      <c r="C22" s="211"/>
      <c r="D22" s="211"/>
      <c r="E22" s="211"/>
      <c r="F22" s="211"/>
      <c r="G22" s="20">
        <v>110</v>
      </c>
      <c r="H22" s="117">
        <v>0</v>
      </c>
      <c r="I22" s="118">
        <v>0</v>
      </c>
    </row>
    <row r="23" spans="1:10" ht="15" customHeight="1" x14ac:dyDescent="0.2">
      <c r="A23" s="210" t="s">
        <v>99</v>
      </c>
      <c r="B23" s="211"/>
      <c r="C23" s="211"/>
      <c r="D23" s="211"/>
      <c r="E23" s="211"/>
      <c r="F23" s="211"/>
      <c r="G23" s="20">
        <v>111</v>
      </c>
      <c r="H23" s="117">
        <v>0</v>
      </c>
      <c r="I23" s="118">
        <v>0</v>
      </c>
    </row>
    <row r="24" spans="1:10" ht="15" customHeight="1" x14ac:dyDescent="0.2">
      <c r="A24" s="210" t="s">
        <v>101</v>
      </c>
      <c r="B24" s="211"/>
      <c r="C24" s="211"/>
      <c r="D24" s="211"/>
      <c r="E24" s="211"/>
      <c r="F24" s="211"/>
      <c r="G24" s="20">
        <v>113</v>
      </c>
      <c r="H24" s="117">
        <v>0</v>
      </c>
      <c r="I24" s="118">
        <v>0</v>
      </c>
    </row>
    <row r="25" spans="1:10" ht="15" customHeight="1" x14ac:dyDescent="0.2">
      <c r="A25" s="210" t="s">
        <v>110</v>
      </c>
      <c r="B25" s="211"/>
      <c r="C25" s="211"/>
      <c r="D25" s="211"/>
      <c r="E25" s="211"/>
      <c r="F25" s="211"/>
      <c r="G25" s="20">
        <v>114</v>
      </c>
      <c r="H25" s="117"/>
      <c r="I25" s="118">
        <v>10271</v>
      </c>
    </row>
    <row r="26" spans="1:10" ht="15" customHeight="1" x14ac:dyDescent="0.2">
      <c r="A26" s="210" t="s">
        <v>111</v>
      </c>
      <c r="B26" s="211"/>
      <c r="C26" s="211"/>
      <c r="D26" s="211"/>
      <c r="E26" s="211"/>
      <c r="F26" s="211"/>
      <c r="G26" s="20">
        <v>115</v>
      </c>
      <c r="H26" s="117">
        <v>264406</v>
      </c>
      <c r="I26" s="118">
        <v>310800</v>
      </c>
    </row>
    <row r="27" spans="1:10" ht="15" customHeight="1" x14ac:dyDescent="0.2">
      <c r="A27" s="210" t="s">
        <v>15</v>
      </c>
      <c r="B27" s="211"/>
      <c r="C27" s="211"/>
      <c r="D27" s="211"/>
      <c r="E27" s="211"/>
      <c r="F27" s="211"/>
      <c r="G27" s="20">
        <v>116</v>
      </c>
      <c r="H27" s="117">
        <v>3248924</v>
      </c>
      <c r="I27" s="118">
        <v>2796961</v>
      </c>
    </row>
    <row r="28" spans="1:10" ht="15" customHeight="1" x14ac:dyDescent="0.2">
      <c r="A28" s="210" t="s">
        <v>112</v>
      </c>
      <c r="B28" s="211"/>
      <c r="C28" s="211"/>
      <c r="D28" s="211"/>
      <c r="E28" s="211"/>
      <c r="F28" s="211"/>
      <c r="G28" s="20">
        <v>117</v>
      </c>
      <c r="H28" s="117">
        <v>2772804</v>
      </c>
      <c r="I28" s="118">
        <v>2772804</v>
      </c>
    </row>
    <row r="29" spans="1:10" ht="15" customHeight="1" x14ac:dyDescent="0.2">
      <c r="A29" s="210" t="s">
        <v>18</v>
      </c>
      <c r="B29" s="211"/>
      <c r="C29" s="211"/>
      <c r="D29" s="211"/>
      <c r="E29" s="211"/>
      <c r="F29" s="211"/>
      <c r="G29" s="20">
        <v>118</v>
      </c>
      <c r="H29" s="117">
        <v>18997622</v>
      </c>
      <c r="I29" s="118">
        <v>18654470</v>
      </c>
    </row>
    <row r="30" spans="1:10" s="1" customFormat="1" ht="15" customHeight="1" x14ac:dyDescent="0.2">
      <c r="A30" s="210" t="s">
        <v>20</v>
      </c>
      <c r="B30" s="211"/>
      <c r="C30" s="211"/>
      <c r="D30" s="211"/>
      <c r="E30" s="211"/>
      <c r="F30" s="211"/>
      <c r="G30" s="20">
        <v>119</v>
      </c>
      <c r="H30" s="117">
        <v>0</v>
      </c>
      <c r="I30" s="118">
        <v>0</v>
      </c>
    </row>
    <row r="31" spans="1:10" s="1" customFormat="1" ht="15" customHeight="1" x14ac:dyDescent="0.2">
      <c r="A31" s="210" t="s">
        <v>22</v>
      </c>
      <c r="B31" s="211"/>
      <c r="C31" s="211"/>
      <c r="D31" s="211"/>
      <c r="E31" s="211"/>
      <c r="F31" s="211"/>
      <c r="G31" s="20">
        <v>120</v>
      </c>
      <c r="H31" s="117">
        <v>1846677</v>
      </c>
      <c r="I31" s="118">
        <v>1720516</v>
      </c>
    </row>
    <row r="32" spans="1:10" s="1" customFormat="1" ht="15" customHeight="1" x14ac:dyDescent="0.2">
      <c r="A32" s="210" t="s">
        <v>24</v>
      </c>
      <c r="B32" s="211"/>
      <c r="C32" s="211"/>
      <c r="D32" s="211"/>
      <c r="E32" s="211"/>
      <c r="F32" s="211"/>
      <c r="G32" s="20">
        <v>121</v>
      </c>
      <c r="H32" s="117">
        <v>1920525</v>
      </c>
      <c r="I32" s="118">
        <v>1922966</v>
      </c>
    </row>
    <row r="33" spans="1:14" s="1" customFormat="1" ht="15" customHeight="1" x14ac:dyDescent="0.2">
      <c r="A33" s="210" t="s">
        <v>26</v>
      </c>
      <c r="B33" s="211"/>
      <c r="C33" s="211"/>
      <c r="D33" s="211"/>
      <c r="E33" s="211"/>
      <c r="F33" s="211"/>
      <c r="G33" s="20">
        <v>122</v>
      </c>
      <c r="H33" s="117">
        <v>990217</v>
      </c>
      <c r="I33" s="118">
        <v>1261137</v>
      </c>
    </row>
    <row r="34" spans="1:14" s="1" customFormat="1" ht="15" customHeight="1" x14ac:dyDescent="0.2">
      <c r="A34" s="210" t="s">
        <v>27</v>
      </c>
      <c r="B34" s="211"/>
      <c r="C34" s="211"/>
      <c r="D34" s="211"/>
      <c r="E34" s="211"/>
      <c r="F34" s="211"/>
      <c r="G34" s="20">
        <v>123</v>
      </c>
      <c r="H34" s="117">
        <v>2023602</v>
      </c>
      <c r="I34" s="118">
        <v>2348724</v>
      </c>
    </row>
    <row r="35" spans="1:14" s="1" customFormat="1" ht="15" customHeight="1" x14ac:dyDescent="0.2">
      <c r="A35" s="221" t="s">
        <v>113</v>
      </c>
      <c r="B35" s="222"/>
      <c r="C35" s="222"/>
      <c r="D35" s="222"/>
      <c r="E35" s="222"/>
      <c r="F35" s="222"/>
      <c r="G35" s="21" t="s">
        <v>28</v>
      </c>
      <c r="H35" s="119">
        <f>SUM(H22:H34)</f>
        <v>32064777</v>
      </c>
      <c r="I35" s="120">
        <f>SUM(I22:I34)</f>
        <v>31798649</v>
      </c>
    </row>
    <row r="36" spans="1:14" s="1" customFormat="1" ht="12.75" customHeight="1" thickBot="1" x14ac:dyDescent="0.25">
      <c r="A36" s="223" t="s">
        <v>29</v>
      </c>
      <c r="B36" s="224"/>
      <c r="C36" s="224"/>
      <c r="D36" s="224"/>
      <c r="E36" s="224"/>
      <c r="F36" s="224"/>
      <c r="G36" s="23"/>
      <c r="H36" s="123">
        <f>H35+H19+H20</f>
        <v>90738969</v>
      </c>
      <c r="I36" s="124">
        <f>I35+I19+I20</f>
        <v>90352842</v>
      </c>
    </row>
    <row r="37" spans="1:14" s="1" customFormat="1" ht="27" customHeight="1" thickBot="1" x14ac:dyDescent="0.25">
      <c r="A37" s="225" t="s">
        <v>91</v>
      </c>
      <c r="B37" s="226"/>
      <c r="C37" s="226"/>
      <c r="D37" s="226"/>
      <c r="E37" s="226"/>
      <c r="F37" s="227"/>
      <c r="G37" s="64" t="s">
        <v>92</v>
      </c>
      <c r="H37" s="125" t="s">
        <v>93</v>
      </c>
      <c r="I37" s="126" t="s">
        <v>94</v>
      </c>
      <c r="N37" s="41"/>
    </row>
    <row r="38" spans="1:14" s="1" customFormat="1" ht="15" customHeight="1" x14ac:dyDescent="0.2">
      <c r="A38" s="236" t="s">
        <v>30</v>
      </c>
      <c r="B38" s="237"/>
      <c r="C38" s="237"/>
      <c r="D38" s="237"/>
      <c r="E38" s="237"/>
      <c r="F38" s="237"/>
      <c r="G38" s="26"/>
      <c r="H38" s="127"/>
      <c r="I38" s="128"/>
    </row>
    <row r="39" spans="1:14" s="1" customFormat="1" ht="15" customHeight="1" x14ac:dyDescent="0.2">
      <c r="A39" s="210" t="s">
        <v>114</v>
      </c>
      <c r="B39" s="211"/>
      <c r="C39" s="211"/>
      <c r="D39" s="211"/>
      <c r="E39" s="211"/>
      <c r="F39" s="211"/>
      <c r="G39" s="20">
        <v>210</v>
      </c>
      <c r="H39" s="117">
        <v>2044490</v>
      </c>
      <c r="I39" s="118">
        <v>3233029</v>
      </c>
    </row>
    <row r="40" spans="1:14" s="1" customFormat="1" ht="15" customHeight="1" x14ac:dyDescent="0.2">
      <c r="A40" s="210" t="s">
        <v>99</v>
      </c>
      <c r="B40" s="211"/>
      <c r="C40" s="211"/>
      <c r="D40" s="211"/>
      <c r="E40" s="211"/>
      <c r="F40" s="211"/>
      <c r="G40" s="20">
        <v>211</v>
      </c>
      <c r="H40" s="117">
        <v>0</v>
      </c>
      <c r="I40" s="118">
        <v>0</v>
      </c>
    </row>
    <row r="41" spans="1:14" s="1" customFormat="1" ht="15" customHeight="1" x14ac:dyDescent="0.2">
      <c r="A41" s="216" t="s">
        <v>115</v>
      </c>
      <c r="B41" s="238"/>
      <c r="C41" s="238"/>
      <c r="D41" s="238"/>
      <c r="E41" s="238"/>
      <c r="F41" s="239"/>
      <c r="G41" s="20">
        <v>212</v>
      </c>
      <c r="H41" s="117">
        <v>1077151</v>
      </c>
      <c r="I41" s="118">
        <v>843944</v>
      </c>
    </row>
    <row r="42" spans="1:14" s="1" customFormat="1" ht="15" customHeight="1" x14ac:dyDescent="0.2">
      <c r="A42" s="210" t="s">
        <v>116</v>
      </c>
      <c r="B42" s="211"/>
      <c r="C42" s="211"/>
      <c r="D42" s="211"/>
      <c r="E42" s="211"/>
      <c r="F42" s="211"/>
      <c r="G42" s="20">
        <v>213</v>
      </c>
      <c r="H42" s="117">
        <v>10232801</v>
      </c>
      <c r="I42" s="118">
        <v>8820666</v>
      </c>
    </row>
    <row r="43" spans="1:14" s="1" customFormat="1" ht="15" customHeight="1" x14ac:dyDescent="0.2">
      <c r="A43" s="210" t="s">
        <v>117</v>
      </c>
      <c r="B43" s="211"/>
      <c r="C43" s="211"/>
      <c r="D43" s="211"/>
      <c r="E43" s="211"/>
      <c r="F43" s="211"/>
      <c r="G43" s="20">
        <v>214</v>
      </c>
      <c r="H43" s="117">
        <v>437944</v>
      </c>
      <c r="I43" s="118">
        <v>512928</v>
      </c>
    </row>
    <row r="44" spans="1:14" s="1" customFormat="1" ht="15" customHeight="1" x14ac:dyDescent="0.2">
      <c r="A44" s="210" t="s">
        <v>118</v>
      </c>
      <c r="B44" s="211"/>
      <c r="C44" s="211"/>
      <c r="D44" s="211"/>
      <c r="E44" s="211"/>
      <c r="F44" s="211"/>
      <c r="G44" s="20">
        <v>215</v>
      </c>
      <c r="H44" s="117">
        <v>213716</v>
      </c>
      <c r="I44" s="118">
        <v>212661</v>
      </c>
    </row>
    <row r="45" spans="1:14" s="1" customFormat="1" ht="15" customHeight="1" x14ac:dyDescent="0.2">
      <c r="A45" s="210" t="s">
        <v>119</v>
      </c>
      <c r="B45" s="211"/>
      <c r="C45" s="211"/>
      <c r="D45" s="211"/>
      <c r="E45" s="211"/>
      <c r="F45" s="211"/>
      <c r="G45" s="20">
        <v>216</v>
      </c>
      <c r="H45" s="117">
        <v>297934</v>
      </c>
      <c r="I45" s="118">
        <v>296589</v>
      </c>
    </row>
    <row r="46" spans="1:14" s="1" customFormat="1" ht="15" customHeight="1" x14ac:dyDescent="0.2">
      <c r="A46" s="210" t="s">
        <v>32</v>
      </c>
      <c r="B46" s="211"/>
      <c r="C46" s="211"/>
      <c r="D46" s="211"/>
      <c r="E46" s="211"/>
      <c r="F46" s="211"/>
      <c r="G46" s="20">
        <v>217</v>
      </c>
      <c r="H46" s="117">
        <v>2067166</v>
      </c>
      <c r="I46" s="118">
        <v>2595204</v>
      </c>
    </row>
    <row r="47" spans="1:14" s="1" customFormat="1" ht="15" customHeight="1" x14ac:dyDescent="0.2">
      <c r="A47" s="240" t="s">
        <v>120</v>
      </c>
      <c r="B47" s="241"/>
      <c r="C47" s="241"/>
      <c r="D47" s="241"/>
      <c r="E47" s="241"/>
      <c r="F47" s="241"/>
      <c r="G47" s="21" t="s">
        <v>33</v>
      </c>
      <c r="H47" s="119">
        <f>SUM(H39:H46)</f>
        <v>16371202</v>
      </c>
      <c r="I47" s="120">
        <f>SUM(I39:I46)</f>
        <v>16515021</v>
      </c>
    </row>
    <row r="48" spans="1:14" s="1" customFormat="1" ht="15" customHeight="1" x14ac:dyDescent="0.2">
      <c r="A48" s="242" t="s">
        <v>121</v>
      </c>
      <c r="B48" s="243"/>
      <c r="C48" s="243"/>
      <c r="D48" s="243"/>
      <c r="E48" s="243"/>
      <c r="F48" s="243"/>
      <c r="G48" s="66">
        <v>301</v>
      </c>
      <c r="H48" s="119">
        <v>3563043</v>
      </c>
      <c r="I48" s="120">
        <v>1703135</v>
      </c>
    </row>
    <row r="49" spans="1:10" s="162" customFormat="1" ht="15" customHeight="1" x14ac:dyDescent="0.2">
      <c r="A49" s="244"/>
      <c r="B49" s="245"/>
      <c r="C49" s="245"/>
      <c r="D49" s="245"/>
      <c r="E49" s="245"/>
      <c r="F49" s="246"/>
      <c r="G49" s="66"/>
      <c r="H49" s="119"/>
      <c r="I49" s="120"/>
    </row>
    <row r="50" spans="1:10" ht="15" customHeight="1" x14ac:dyDescent="0.2">
      <c r="A50" s="218" t="s">
        <v>34</v>
      </c>
      <c r="B50" s="235"/>
      <c r="C50" s="235"/>
      <c r="D50" s="235"/>
      <c r="E50" s="235"/>
      <c r="F50" s="235"/>
      <c r="G50" s="169"/>
      <c r="H50" s="117"/>
      <c r="I50" s="118"/>
    </row>
    <row r="51" spans="1:10" ht="15" customHeight="1" x14ac:dyDescent="0.2">
      <c r="A51" s="210" t="s">
        <v>114</v>
      </c>
      <c r="B51" s="211"/>
      <c r="C51" s="211"/>
      <c r="D51" s="211"/>
      <c r="E51" s="211"/>
      <c r="F51" s="211"/>
      <c r="G51" s="20">
        <v>310</v>
      </c>
      <c r="H51" s="117">
        <v>17697660</v>
      </c>
      <c r="I51" s="118">
        <v>12731805</v>
      </c>
    </row>
    <row r="52" spans="1:10" ht="15" customHeight="1" x14ac:dyDescent="0.2">
      <c r="A52" s="210" t="s">
        <v>99</v>
      </c>
      <c r="B52" s="211"/>
      <c r="C52" s="211"/>
      <c r="D52" s="211"/>
      <c r="E52" s="211"/>
      <c r="F52" s="211"/>
      <c r="G52" s="20">
        <v>311</v>
      </c>
      <c r="H52" s="117">
        <v>0</v>
      </c>
      <c r="I52" s="118">
        <v>0</v>
      </c>
    </row>
    <row r="53" spans="1:10" ht="15" customHeight="1" x14ac:dyDescent="0.2">
      <c r="A53" s="210" t="s">
        <v>122</v>
      </c>
      <c r="B53" s="211"/>
      <c r="C53" s="211"/>
      <c r="D53" s="211"/>
      <c r="E53" s="211"/>
      <c r="F53" s="211"/>
      <c r="G53" s="20">
        <v>312</v>
      </c>
      <c r="H53" s="117">
        <v>12608473</v>
      </c>
      <c r="I53" s="118">
        <v>12508066</v>
      </c>
    </row>
    <row r="54" spans="1:10" ht="15" customHeight="1" x14ac:dyDescent="0.2">
      <c r="A54" s="210" t="s">
        <v>123</v>
      </c>
      <c r="B54" s="211"/>
      <c r="C54" s="211"/>
      <c r="D54" s="211"/>
      <c r="E54" s="211"/>
      <c r="F54" s="211"/>
      <c r="G54" s="20">
        <v>313</v>
      </c>
      <c r="H54" s="117"/>
      <c r="I54" s="118">
        <v>2872240</v>
      </c>
    </row>
    <row r="55" spans="1:10" ht="15" customHeight="1" x14ac:dyDescent="0.2">
      <c r="A55" s="210" t="s">
        <v>124</v>
      </c>
      <c r="B55" s="211"/>
      <c r="C55" s="211"/>
      <c r="D55" s="211"/>
      <c r="E55" s="211"/>
      <c r="F55" s="211"/>
      <c r="G55" s="20">
        <v>314</v>
      </c>
      <c r="H55" s="117">
        <v>1159593</v>
      </c>
      <c r="I55" s="118">
        <v>1003179</v>
      </c>
    </row>
    <row r="56" spans="1:10" ht="15" customHeight="1" x14ac:dyDescent="0.2">
      <c r="A56" s="210" t="s">
        <v>38</v>
      </c>
      <c r="B56" s="211"/>
      <c r="C56" s="211"/>
      <c r="D56" s="211"/>
      <c r="E56" s="211"/>
      <c r="F56" s="211"/>
      <c r="G56" s="20">
        <v>315</v>
      </c>
      <c r="H56" s="117">
        <v>927307</v>
      </c>
      <c r="I56" s="118">
        <v>927307</v>
      </c>
    </row>
    <row r="57" spans="1:10" ht="15" customHeight="1" x14ac:dyDescent="0.2">
      <c r="A57" s="210" t="s">
        <v>40</v>
      </c>
      <c r="B57" s="211"/>
      <c r="C57" s="211"/>
      <c r="D57" s="211"/>
      <c r="E57" s="211"/>
      <c r="F57" s="211"/>
      <c r="G57" s="20">
        <v>316</v>
      </c>
      <c r="H57" s="117">
        <v>8095402</v>
      </c>
      <c r="I57" s="118">
        <v>7887954</v>
      </c>
    </row>
    <row r="58" spans="1:10" ht="15" customHeight="1" x14ac:dyDescent="0.2">
      <c r="A58" s="240" t="s">
        <v>125</v>
      </c>
      <c r="B58" s="241"/>
      <c r="C58" s="241"/>
      <c r="D58" s="241"/>
      <c r="E58" s="241"/>
      <c r="F58" s="241"/>
      <c r="G58" s="21" t="s">
        <v>42</v>
      </c>
      <c r="H58" s="119">
        <f>SUM(H51:H57)</f>
        <v>40488435</v>
      </c>
      <c r="I58" s="120">
        <f>SUM(I51:I57)</f>
        <v>37930551</v>
      </c>
    </row>
    <row r="59" spans="1:10" ht="15" customHeight="1" x14ac:dyDescent="0.2">
      <c r="A59" s="242" t="s">
        <v>43</v>
      </c>
      <c r="B59" s="243"/>
      <c r="C59" s="243"/>
      <c r="D59" s="243"/>
      <c r="E59" s="243"/>
      <c r="F59" s="243"/>
      <c r="G59" s="167"/>
      <c r="H59" s="117"/>
      <c r="I59" s="118"/>
    </row>
    <row r="60" spans="1:10" ht="15" customHeight="1" x14ac:dyDescent="0.2">
      <c r="A60" s="210" t="s">
        <v>128</v>
      </c>
      <c r="B60" s="211"/>
      <c r="C60" s="211"/>
      <c r="D60" s="211"/>
      <c r="E60" s="211"/>
      <c r="F60" s="211"/>
      <c r="G60" s="20">
        <v>410</v>
      </c>
      <c r="H60" s="117">
        <v>27865909</v>
      </c>
      <c r="I60" s="118">
        <f>27865511</f>
        <v>27865511</v>
      </c>
    </row>
    <row r="61" spans="1:10" ht="15" customHeight="1" x14ac:dyDescent="0.2">
      <c r="A61" s="210" t="s">
        <v>252</v>
      </c>
      <c r="B61" s="211"/>
      <c r="C61" s="211"/>
      <c r="D61" s="211"/>
      <c r="E61" s="211"/>
      <c r="F61" s="211"/>
      <c r="G61" s="59" t="s">
        <v>126</v>
      </c>
      <c r="H61" s="117"/>
      <c r="I61" s="118">
        <v>0</v>
      </c>
    </row>
    <row r="62" spans="1:10" ht="15" customHeight="1" x14ac:dyDescent="0.2">
      <c r="A62" s="210" t="s">
        <v>46</v>
      </c>
      <c r="B62" s="211"/>
      <c r="C62" s="211"/>
      <c r="D62" s="211"/>
      <c r="E62" s="211"/>
      <c r="F62" s="211"/>
      <c r="G62" s="20">
        <v>412</v>
      </c>
      <c r="H62" s="117">
        <v>-617460</v>
      </c>
      <c r="I62" s="118">
        <v>-617460</v>
      </c>
    </row>
    <row r="63" spans="1:10" ht="15" customHeight="1" x14ac:dyDescent="0.2">
      <c r="A63" s="210" t="s">
        <v>47</v>
      </c>
      <c r="B63" s="211"/>
      <c r="C63" s="211"/>
      <c r="D63" s="211"/>
      <c r="E63" s="211"/>
      <c r="F63" s="211"/>
      <c r="G63" s="59" t="s">
        <v>127</v>
      </c>
      <c r="H63" s="117">
        <v>-10871233</v>
      </c>
      <c r="I63" s="118">
        <v>-10871233</v>
      </c>
      <c r="J63" s="12"/>
    </row>
    <row r="64" spans="1:10" ht="15" customHeight="1" x14ac:dyDescent="0.2">
      <c r="A64" s="210" t="s">
        <v>129</v>
      </c>
      <c r="B64" s="211"/>
      <c r="C64" s="211"/>
      <c r="D64" s="211"/>
      <c r="E64" s="211"/>
      <c r="F64" s="211"/>
      <c r="G64" s="20">
        <v>414</v>
      </c>
      <c r="H64" s="117">
        <v>14251932</v>
      </c>
      <c r="I64" s="118">
        <v>18122731</v>
      </c>
      <c r="J64" s="12"/>
    </row>
    <row r="65" spans="1:249" ht="15" customHeight="1" x14ac:dyDescent="0.2">
      <c r="A65" s="250" t="s">
        <v>130</v>
      </c>
      <c r="B65" s="251"/>
      <c r="C65" s="251"/>
      <c r="D65" s="251"/>
      <c r="E65" s="251"/>
      <c r="F65" s="252"/>
      <c r="G65" s="21">
        <v>420</v>
      </c>
      <c r="H65" s="129">
        <f>SUM(H60:H64)</f>
        <v>30629148</v>
      </c>
      <c r="I65" s="130">
        <f>SUM(I60:I64)</f>
        <v>34499549</v>
      </c>
    </row>
    <row r="66" spans="1:249" ht="15" customHeight="1" x14ac:dyDescent="0.2">
      <c r="A66" s="242" t="s">
        <v>131</v>
      </c>
      <c r="B66" s="243"/>
      <c r="C66" s="243"/>
      <c r="D66" s="243"/>
      <c r="E66" s="243"/>
      <c r="F66" s="243"/>
      <c r="G66" s="21">
        <v>421</v>
      </c>
      <c r="H66" s="131">
        <v>-312859</v>
      </c>
      <c r="I66" s="132">
        <v>-295414</v>
      </c>
      <c r="J66" s="12"/>
    </row>
    <row r="67" spans="1:249" ht="15" customHeight="1" x14ac:dyDescent="0.2">
      <c r="A67" s="242" t="s">
        <v>132</v>
      </c>
      <c r="B67" s="243"/>
      <c r="C67" s="243"/>
      <c r="D67" s="243"/>
      <c r="E67" s="243"/>
      <c r="F67" s="243"/>
      <c r="G67" s="21">
        <v>500</v>
      </c>
      <c r="H67" s="131">
        <f>H65+H66</f>
        <v>30316289</v>
      </c>
      <c r="I67" s="132">
        <f>SUM(I65:I66)</f>
        <v>34204135</v>
      </c>
      <c r="K67" s="12"/>
    </row>
    <row r="68" spans="1:249" ht="15" customHeight="1" x14ac:dyDescent="0.2">
      <c r="A68" s="256" t="s">
        <v>238</v>
      </c>
      <c r="B68" s="257"/>
      <c r="C68" s="257"/>
      <c r="D68" s="257"/>
      <c r="E68" s="257"/>
      <c r="F68" s="258"/>
      <c r="G68" s="21" t="s">
        <v>49</v>
      </c>
      <c r="H68" s="152">
        <v>13.11</v>
      </c>
      <c r="I68" s="204">
        <v>16.260000000000002</v>
      </c>
      <c r="J68" s="72"/>
      <c r="K68" s="1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</row>
    <row r="69" spans="1:249" ht="15" customHeight="1" x14ac:dyDescent="0.2">
      <c r="A69" s="256" t="s">
        <v>239</v>
      </c>
      <c r="B69" s="257"/>
      <c r="C69" s="257"/>
      <c r="D69" s="257"/>
      <c r="E69" s="257"/>
      <c r="F69" s="258"/>
      <c r="G69" s="21"/>
      <c r="H69" s="152">
        <v>31.78</v>
      </c>
      <c r="I69" s="204">
        <v>31.53</v>
      </c>
      <c r="J69" s="72"/>
      <c r="K69" s="1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</row>
    <row r="70" spans="1:249" ht="15" customHeight="1" thickBot="1" x14ac:dyDescent="0.25">
      <c r="A70" s="253" t="s">
        <v>133</v>
      </c>
      <c r="B70" s="254"/>
      <c r="C70" s="254"/>
      <c r="D70" s="254"/>
      <c r="E70" s="254"/>
      <c r="F70" s="254"/>
      <c r="G70" s="27"/>
      <c r="H70" s="205">
        <f>H67+H58+H47+H48</f>
        <v>90738969</v>
      </c>
      <c r="I70" s="206">
        <f>I67+I58+I47+I48</f>
        <v>90352842</v>
      </c>
    </row>
    <row r="71" spans="1:249" s="110" customFormat="1" ht="15.75" customHeight="1" x14ac:dyDescent="0.2">
      <c r="A71" s="108"/>
      <c r="B71" s="108"/>
      <c r="C71" s="108"/>
      <c r="D71" s="108"/>
      <c r="E71" s="108"/>
      <c r="F71" s="108"/>
      <c r="G71" s="42"/>
      <c r="H71" s="109"/>
      <c r="I71" s="109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</row>
    <row r="72" spans="1:249" s="110" customFormat="1" ht="15.75" customHeight="1" x14ac:dyDescent="0.2">
      <c r="A72" s="108"/>
      <c r="B72" s="108"/>
      <c r="C72" s="108"/>
      <c r="D72" s="108"/>
      <c r="E72" s="108"/>
      <c r="F72" s="108"/>
      <c r="G72" s="42"/>
      <c r="H72" s="109"/>
      <c r="I72" s="109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</row>
    <row r="73" spans="1:249" s="110" customFormat="1" ht="15.75" customHeight="1" x14ac:dyDescent="0.2">
      <c r="A73" s="108"/>
      <c r="B73" s="108"/>
      <c r="C73" s="108"/>
      <c r="D73" s="108"/>
      <c r="E73" s="108"/>
      <c r="F73" s="108"/>
      <c r="G73" s="42"/>
      <c r="H73" s="109"/>
      <c r="I73" s="109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</row>
    <row r="74" spans="1:249" ht="12.75" customHeight="1" x14ac:dyDescent="0.2">
      <c r="A74" s="1" t="s">
        <v>49</v>
      </c>
      <c r="H74" s="11"/>
      <c r="I74" s="11"/>
    </row>
    <row r="75" spans="1:249" ht="12.75" customHeight="1" x14ac:dyDescent="0.2">
      <c r="B75" s="255" t="s">
        <v>50</v>
      </c>
      <c r="C75" s="255"/>
      <c r="D75" s="249" t="s">
        <v>244</v>
      </c>
      <c r="E75" s="249"/>
      <c r="F75" s="249"/>
      <c r="G75" s="249"/>
      <c r="H75" s="13" t="s">
        <v>51</v>
      </c>
    </row>
    <row r="76" spans="1:249" ht="12.75" customHeight="1" x14ac:dyDescent="0.2">
      <c r="C76" s="247" t="s">
        <v>52</v>
      </c>
      <c r="D76" s="247"/>
      <c r="E76" s="247"/>
      <c r="F76" s="247"/>
      <c r="H76" s="22" t="s">
        <v>53</v>
      </c>
    </row>
    <row r="77" spans="1:249" s="1" customFormat="1" ht="12.75" customHeight="1" x14ac:dyDescent="0.2">
      <c r="B77" s="248" t="s">
        <v>54</v>
      </c>
      <c r="C77" s="248"/>
      <c r="D77" s="249" t="s">
        <v>241</v>
      </c>
      <c r="E77" s="249"/>
      <c r="F77" s="249"/>
      <c r="G77" s="249"/>
      <c r="H77" s="13" t="s">
        <v>51</v>
      </c>
      <c r="I77" s="12"/>
    </row>
    <row r="78" spans="1:249" s="1" customFormat="1" ht="12" customHeight="1" x14ac:dyDescent="0.2">
      <c r="C78" s="247" t="s">
        <v>52</v>
      </c>
      <c r="D78" s="247"/>
      <c r="E78" s="247"/>
      <c r="F78" s="247"/>
      <c r="H78" s="22" t="s">
        <v>53</v>
      </c>
      <c r="I78" s="12"/>
    </row>
    <row r="79" spans="1:249" x14ac:dyDescent="0.2"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</row>
    <row r="80" spans="1:249" s="1" customFormat="1" x14ac:dyDescent="0.2">
      <c r="B80" s="1" t="s">
        <v>55</v>
      </c>
      <c r="H80" s="12"/>
      <c r="I80" s="12"/>
    </row>
  </sheetData>
  <mergeCells count="74">
    <mergeCell ref="A64:F64"/>
    <mergeCell ref="C78:F78"/>
    <mergeCell ref="B77:C77"/>
    <mergeCell ref="D77:G77"/>
    <mergeCell ref="A65:F65"/>
    <mergeCell ref="A70:F70"/>
    <mergeCell ref="B75:C75"/>
    <mergeCell ref="D75:G75"/>
    <mergeCell ref="C76:F76"/>
    <mergeCell ref="A66:F66"/>
    <mergeCell ref="A67:F67"/>
    <mergeCell ref="A68:F68"/>
    <mergeCell ref="A69:F69"/>
    <mergeCell ref="A52:F52"/>
    <mergeCell ref="A60:F60"/>
    <mergeCell ref="A63:F63"/>
    <mergeCell ref="A53:F53"/>
    <mergeCell ref="A54:F54"/>
    <mergeCell ref="A57:F57"/>
    <mergeCell ref="A58:F58"/>
    <mergeCell ref="A59:F59"/>
    <mergeCell ref="A62:F62"/>
    <mergeCell ref="A55:F55"/>
    <mergeCell ref="A56:F56"/>
    <mergeCell ref="A61:F61"/>
    <mergeCell ref="A47:F47"/>
    <mergeCell ref="A50:F50"/>
    <mergeCell ref="A51:F51"/>
    <mergeCell ref="A45:F45"/>
    <mergeCell ref="A46:F46"/>
    <mergeCell ref="A48:F48"/>
    <mergeCell ref="A49:F49"/>
    <mergeCell ref="A40:F40"/>
    <mergeCell ref="A38:F38"/>
    <mergeCell ref="A41:F41"/>
    <mergeCell ref="A42:F42"/>
    <mergeCell ref="A43:F43"/>
    <mergeCell ref="A18:F18"/>
    <mergeCell ref="A32:F32"/>
    <mergeCell ref="A33:F33"/>
    <mergeCell ref="A34:F34"/>
    <mergeCell ref="A39:F39"/>
    <mergeCell ref="A37:F37"/>
    <mergeCell ref="B4:H4"/>
    <mergeCell ref="A7:F7"/>
    <mergeCell ref="A8:F8"/>
    <mergeCell ref="A29:F29"/>
    <mergeCell ref="A30:F30"/>
    <mergeCell ref="A9:F9"/>
    <mergeCell ref="C5:G5"/>
    <mergeCell ref="A10:F10"/>
    <mergeCell ref="A11:F11"/>
    <mergeCell ref="A20:F20"/>
    <mergeCell ref="A14:F14"/>
    <mergeCell ref="A15:F15"/>
    <mergeCell ref="A19:F19"/>
    <mergeCell ref="A16:F16"/>
    <mergeCell ref="A17:F17"/>
    <mergeCell ref="A31:F31"/>
    <mergeCell ref="C6:E6"/>
    <mergeCell ref="G6:H6"/>
    <mergeCell ref="A44:F44"/>
    <mergeCell ref="A12:F12"/>
    <mergeCell ref="A13:F13"/>
    <mergeCell ref="A21:F21"/>
    <mergeCell ref="A22:F22"/>
    <mergeCell ref="A23:F23"/>
    <mergeCell ref="A24:F24"/>
    <mergeCell ref="A25:F25"/>
    <mergeCell ref="A26:F26"/>
    <mergeCell ref="A27:F27"/>
    <mergeCell ref="A28:F28"/>
    <mergeCell ref="A35:F35"/>
    <mergeCell ref="A36:F36"/>
  </mergeCells>
  <phoneticPr fontId="7" type="noConversion"/>
  <pageMargins left="0.89" right="0.3" top="0.17" bottom="0.16" header="0.19" footer="0.16"/>
  <pageSetup scale="80" orientation="portrait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K47"/>
  <sheetViews>
    <sheetView zoomScale="80" zoomScaleNormal="80" workbookViewId="0">
      <selection activeCell="L36" sqref="L36"/>
    </sheetView>
  </sheetViews>
  <sheetFormatPr defaultColWidth="8.85546875" defaultRowHeight="12.75" x14ac:dyDescent="0.2"/>
  <cols>
    <col min="1" max="1" width="3.140625" style="3" customWidth="1"/>
    <col min="2" max="2" width="14.7109375" style="3" customWidth="1"/>
    <col min="3" max="3" width="13.5703125" style="3" customWidth="1"/>
    <col min="4" max="4" width="20" style="3" customWidth="1"/>
    <col min="5" max="5" width="10.7109375" style="3" customWidth="1"/>
    <col min="6" max="6" width="14.5703125" style="29" customWidth="1"/>
    <col min="7" max="7" width="14.85546875" style="3" customWidth="1"/>
    <col min="8" max="8" width="11.7109375" style="3" customWidth="1"/>
    <col min="9" max="16384" width="8.85546875" style="3"/>
  </cols>
  <sheetData>
    <row r="1" spans="1:11" ht="15.75" x14ac:dyDescent="0.25">
      <c r="A1" s="207" t="s">
        <v>266</v>
      </c>
    </row>
    <row r="2" spans="1:11" ht="12.75" customHeight="1" x14ac:dyDescent="0.2">
      <c r="D2" s="4"/>
      <c r="E2" s="259"/>
      <c r="F2" s="259"/>
      <c r="G2" s="259"/>
    </row>
    <row r="3" spans="1:11" ht="12.75" customHeight="1" x14ac:dyDescent="0.2">
      <c r="D3" s="4"/>
      <c r="E3" s="264"/>
      <c r="F3" s="264"/>
      <c r="G3" s="264"/>
    </row>
    <row r="4" spans="1:11" ht="12.75" customHeight="1" x14ac:dyDescent="0.2">
      <c r="A4" s="28"/>
      <c r="B4" s="28"/>
      <c r="C4" s="28"/>
      <c r="D4" s="47"/>
      <c r="E4" s="47"/>
      <c r="F4" s="47"/>
    </row>
    <row r="5" spans="1:11" ht="12.75" customHeight="1" x14ac:dyDescent="0.2">
      <c r="A5" s="28"/>
      <c r="B5" s="95"/>
      <c r="C5" s="98" t="s">
        <v>269</v>
      </c>
      <c r="D5" s="98"/>
      <c r="E5" s="98"/>
      <c r="F5" s="98"/>
      <c r="G5" s="5"/>
    </row>
    <row r="6" spans="1:11" ht="12.75" customHeight="1" x14ac:dyDescent="0.25">
      <c r="A6" s="28"/>
      <c r="B6" s="28"/>
      <c r="C6" s="228" t="s">
        <v>263</v>
      </c>
      <c r="D6" s="228"/>
      <c r="E6" s="228"/>
      <c r="F6" s="228"/>
      <c r="G6" s="60"/>
    </row>
    <row r="7" spans="1:11" ht="12.75" customHeight="1" thickBot="1" x14ac:dyDescent="0.25">
      <c r="F7" s="30"/>
      <c r="G7" s="48" t="s">
        <v>90</v>
      </c>
    </row>
    <row r="8" spans="1:11" ht="57.75" customHeight="1" thickBot="1" x14ac:dyDescent="0.25">
      <c r="A8" s="86" t="s">
        <v>56</v>
      </c>
      <c r="B8" s="189"/>
      <c r="C8" s="189"/>
      <c r="D8" s="189"/>
      <c r="E8" s="190" t="s">
        <v>1</v>
      </c>
      <c r="F8" s="99" t="s">
        <v>95</v>
      </c>
      <c r="G8" s="99" t="s">
        <v>267</v>
      </c>
      <c r="K8" s="163"/>
    </row>
    <row r="9" spans="1:11" ht="12.75" customHeight="1" x14ac:dyDescent="0.2">
      <c r="A9" s="262" t="s">
        <v>134</v>
      </c>
      <c r="B9" s="263"/>
      <c r="C9" s="263"/>
      <c r="D9" s="263"/>
      <c r="E9" s="191" t="s">
        <v>2</v>
      </c>
      <c r="F9" s="112">
        <v>2185766</v>
      </c>
      <c r="G9" s="186">
        <v>3244807</v>
      </c>
    </row>
    <row r="10" spans="1:11" ht="12.75" customHeight="1" x14ac:dyDescent="0.2">
      <c r="A10" s="216" t="s">
        <v>135</v>
      </c>
      <c r="B10" s="217"/>
      <c r="C10" s="217"/>
      <c r="D10" s="217"/>
      <c r="E10" s="192" t="s">
        <v>3</v>
      </c>
      <c r="F10" s="113">
        <v>-1816721</v>
      </c>
      <c r="G10" s="185">
        <v>-3235246</v>
      </c>
    </row>
    <row r="11" spans="1:11" ht="12.75" customHeight="1" x14ac:dyDescent="0.2">
      <c r="A11" s="218" t="s">
        <v>136</v>
      </c>
      <c r="B11" s="235"/>
      <c r="C11" s="235"/>
      <c r="D11" s="235"/>
      <c r="E11" s="193" t="s">
        <v>4</v>
      </c>
      <c r="F11" s="184">
        <f>SUM(F9:F10)</f>
        <v>369045</v>
      </c>
      <c r="G11" s="184">
        <f>SUM(G9:G10)</f>
        <v>9561</v>
      </c>
    </row>
    <row r="12" spans="1:11" x14ac:dyDescent="0.2">
      <c r="A12" s="216" t="s">
        <v>137</v>
      </c>
      <c r="B12" s="217"/>
      <c r="C12" s="217"/>
      <c r="D12" s="217"/>
      <c r="E12" s="192" t="s">
        <v>6</v>
      </c>
      <c r="F12" s="113">
        <v>-127889</v>
      </c>
      <c r="G12" s="185">
        <v>-191707</v>
      </c>
    </row>
    <row r="13" spans="1:11" ht="12.75" customHeight="1" x14ac:dyDescent="0.2">
      <c r="A13" s="216" t="s">
        <v>83</v>
      </c>
      <c r="B13" s="217"/>
      <c r="C13" s="217"/>
      <c r="D13" s="217"/>
      <c r="E13" s="192" t="s">
        <v>7</v>
      </c>
      <c r="F13" s="114">
        <v>-775741</v>
      </c>
      <c r="G13" s="185">
        <v>-762572</v>
      </c>
    </row>
    <row r="14" spans="1:11" ht="12.75" customHeight="1" x14ac:dyDescent="0.2">
      <c r="A14" s="216" t="s">
        <v>84</v>
      </c>
      <c r="B14" s="217"/>
      <c r="C14" s="217"/>
      <c r="D14" s="217"/>
      <c r="E14" s="192" t="s">
        <v>8</v>
      </c>
      <c r="F14" s="114">
        <v>-4236350</v>
      </c>
      <c r="G14" s="185">
        <v>-165245</v>
      </c>
    </row>
    <row r="15" spans="1:11" ht="12.75" customHeight="1" x14ac:dyDescent="0.2">
      <c r="A15" s="216" t="s">
        <v>82</v>
      </c>
      <c r="B15" s="217"/>
      <c r="C15" s="217"/>
      <c r="D15" s="217"/>
      <c r="E15" s="192" t="s">
        <v>10</v>
      </c>
      <c r="F15" s="114">
        <v>1956256</v>
      </c>
      <c r="G15" s="185">
        <v>411459</v>
      </c>
    </row>
    <row r="16" spans="1:11" ht="12.75" customHeight="1" x14ac:dyDescent="0.2">
      <c r="A16" s="265" t="s">
        <v>138</v>
      </c>
      <c r="B16" s="266"/>
      <c r="C16" s="266"/>
      <c r="D16" s="266"/>
      <c r="E16" s="193" t="s">
        <v>13</v>
      </c>
      <c r="F16" s="184">
        <f>SUM(F11:F15)</f>
        <v>-2814679</v>
      </c>
      <c r="G16" s="184">
        <f>SUM(G11:G15)</f>
        <v>-698504</v>
      </c>
    </row>
    <row r="17" spans="1:11" ht="12.75" customHeight="1" x14ac:dyDescent="0.2">
      <c r="A17" s="267" t="s">
        <v>139</v>
      </c>
      <c r="B17" s="268"/>
      <c r="C17" s="268"/>
      <c r="D17" s="268"/>
      <c r="E17" s="192" t="s">
        <v>14</v>
      </c>
      <c r="F17" s="114">
        <v>3369</v>
      </c>
      <c r="G17" s="185">
        <v>2485</v>
      </c>
    </row>
    <row r="18" spans="1:11" ht="12.75" customHeight="1" x14ac:dyDescent="0.2">
      <c r="A18" s="267" t="s">
        <v>140</v>
      </c>
      <c r="B18" s="268"/>
      <c r="C18" s="268"/>
      <c r="D18" s="268"/>
      <c r="E18" s="194" t="s">
        <v>16</v>
      </c>
      <c r="F18" s="113">
        <v>-1150069</v>
      </c>
      <c r="G18" s="185">
        <v>-767288</v>
      </c>
    </row>
    <row r="19" spans="1:11" ht="24.75" customHeight="1" x14ac:dyDescent="0.2">
      <c r="A19" s="269" t="s">
        <v>141</v>
      </c>
      <c r="B19" s="270"/>
      <c r="C19" s="270"/>
      <c r="D19" s="270"/>
      <c r="E19" s="192" t="s">
        <v>17</v>
      </c>
      <c r="F19" s="113">
        <v>590227</v>
      </c>
      <c r="G19" s="185">
        <v>-69887</v>
      </c>
    </row>
    <row r="20" spans="1:11" x14ac:dyDescent="0.2">
      <c r="A20" s="267" t="s">
        <v>142</v>
      </c>
      <c r="B20" s="268"/>
      <c r="C20" s="268"/>
      <c r="D20" s="268"/>
      <c r="E20" s="194" t="s">
        <v>19</v>
      </c>
      <c r="F20" s="113"/>
      <c r="G20" s="185"/>
    </row>
    <row r="21" spans="1:11" x14ac:dyDescent="0.2">
      <c r="A21" s="267" t="s">
        <v>143</v>
      </c>
      <c r="B21" s="268"/>
      <c r="C21" s="268"/>
      <c r="D21" s="268"/>
      <c r="E21" s="192" t="s">
        <v>21</v>
      </c>
      <c r="F21" s="113"/>
      <c r="G21" s="185"/>
      <c r="K21" s="163"/>
    </row>
    <row r="22" spans="1:11" x14ac:dyDescent="0.2">
      <c r="A22" s="260" t="s">
        <v>144</v>
      </c>
      <c r="B22" s="261"/>
      <c r="C22" s="261"/>
      <c r="D22" s="261"/>
      <c r="E22" s="195" t="s">
        <v>11</v>
      </c>
      <c r="F22" s="184">
        <f>SUM(F16:F21)</f>
        <v>-3371152</v>
      </c>
      <c r="G22" s="184">
        <f>SUM(G16:G21)</f>
        <v>-1533194</v>
      </c>
    </row>
    <row r="23" spans="1:11" s="31" customFormat="1" x14ac:dyDescent="0.2">
      <c r="A23" s="269" t="s">
        <v>145</v>
      </c>
      <c r="B23" s="270"/>
      <c r="C23" s="270"/>
      <c r="D23" s="270"/>
      <c r="E23" s="196" t="s">
        <v>146</v>
      </c>
      <c r="F23" s="116">
        <v>-1402</v>
      </c>
      <c r="G23" s="185">
        <v>-1629</v>
      </c>
    </row>
    <row r="24" spans="1:11" ht="25.5" customHeight="1" x14ac:dyDescent="0.2">
      <c r="A24" s="271" t="s">
        <v>147</v>
      </c>
      <c r="B24" s="272"/>
      <c r="C24" s="272"/>
      <c r="D24" s="272"/>
      <c r="E24" s="193" t="s">
        <v>28</v>
      </c>
      <c r="F24" s="184">
        <f>SUM(F22:F23)</f>
        <v>-3372554</v>
      </c>
      <c r="G24" s="184">
        <f>SUM(G22:G23)</f>
        <v>-1534823</v>
      </c>
    </row>
    <row r="25" spans="1:11" ht="26.25" customHeight="1" x14ac:dyDescent="0.2">
      <c r="A25" s="269" t="s">
        <v>148</v>
      </c>
      <c r="B25" s="270"/>
      <c r="C25" s="270"/>
      <c r="D25" s="270"/>
      <c r="E25" s="197" t="s">
        <v>149</v>
      </c>
      <c r="F25" s="114">
        <v>-515690</v>
      </c>
      <c r="G25" s="185">
        <v>-98023</v>
      </c>
    </row>
    <row r="26" spans="1:11" x14ac:dyDescent="0.2">
      <c r="A26" s="260" t="s">
        <v>242</v>
      </c>
      <c r="B26" s="261"/>
      <c r="C26" s="261"/>
      <c r="D26" s="261"/>
      <c r="E26" s="193" t="s">
        <v>33</v>
      </c>
      <c r="F26" s="184">
        <f>SUM(F24:F25)</f>
        <v>-3888244</v>
      </c>
      <c r="G26" s="184">
        <f>SUM(G24:G25)</f>
        <v>-1632846</v>
      </c>
    </row>
    <row r="27" spans="1:11" ht="11.25" customHeight="1" x14ac:dyDescent="0.2">
      <c r="A27" s="269" t="s">
        <v>150</v>
      </c>
      <c r="B27" s="270"/>
      <c r="C27" s="270"/>
      <c r="D27" s="270"/>
      <c r="E27" s="197"/>
      <c r="F27" s="114">
        <v>-3870799</v>
      </c>
      <c r="G27" s="185">
        <v>-1513884</v>
      </c>
    </row>
    <row r="28" spans="1:11" ht="12" customHeight="1" x14ac:dyDescent="0.2">
      <c r="A28" s="269" t="s">
        <v>151</v>
      </c>
      <c r="B28" s="270"/>
      <c r="C28" s="270"/>
      <c r="D28" s="270"/>
      <c r="E28" s="197"/>
      <c r="F28" s="114">
        <v>-17445</v>
      </c>
      <c r="G28" s="185">
        <v>-118962</v>
      </c>
    </row>
    <row r="29" spans="1:11" x14ac:dyDescent="0.2">
      <c r="A29" s="271" t="s">
        <v>152</v>
      </c>
      <c r="B29" s="272"/>
      <c r="C29" s="272"/>
      <c r="D29" s="272"/>
      <c r="E29" s="198" t="s">
        <v>42</v>
      </c>
      <c r="F29" s="115"/>
      <c r="G29" s="184">
        <v>74772</v>
      </c>
    </row>
    <row r="30" spans="1:11" ht="25.5" customHeight="1" x14ac:dyDescent="0.2">
      <c r="A30" s="269" t="s">
        <v>253</v>
      </c>
      <c r="B30" s="270"/>
      <c r="C30" s="270"/>
      <c r="D30" s="270"/>
      <c r="E30" s="197" t="s">
        <v>154</v>
      </c>
      <c r="F30" s="114">
        <v>0</v>
      </c>
      <c r="G30" s="185"/>
    </row>
    <row r="31" spans="1:11" ht="27" customHeight="1" x14ac:dyDescent="0.2">
      <c r="A31" s="269" t="s">
        <v>153</v>
      </c>
      <c r="B31" s="270"/>
      <c r="C31" s="270"/>
      <c r="D31" s="270"/>
      <c r="E31" s="197" t="s">
        <v>126</v>
      </c>
      <c r="F31" s="115">
        <v>0</v>
      </c>
      <c r="G31" s="185">
        <v>0</v>
      </c>
    </row>
    <row r="32" spans="1:11" ht="27" customHeight="1" x14ac:dyDescent="0.2">
      <c r="A32" s="269" t="s">
        <v>257</v>
      </c>
      <c r="B32" s="270"/>
      <c r="C32" s="270"/>
      <c r="D32" s="277"/>
      <c r="E32" s="197"/>
      <c r="F32" s="185"/>
      <c r="G32" s="185">
        <v>74772</v>
      </c>
    </row>
    <row r="33" spans="1:7" x14ac:dyDescent="0.2">
      <c r="A33" s="260" t="s">
        <v>155</v>
      </c>
      <c r="B33" s="261"/>
      <c r="C33" s="261"/>
      <c r="D33" s="261"/>
      <c r="E33" s="198" t="s">
        <v>156</v>
      </c>
      <c r="F33" s="184">
        <f>F29+F26</f>
        <v>-3888244</v>
      </c>
      <c r="G33" s="184">
        <f>G26+G32</f>
        <v>-1558074</v>
      </c>
    </row>
    <row r="34" spans="1:7" x14ac:dyDescent="0.2">
      <c r="A34" s="269" t="s">
        <v>157</v>
      </c>
      <c r="B34" s="270"/>
      <c r="C34" s="270"/>
      <c r="D34" s="270"/>
      <c r="E34" s="197"/>
      <c r="F34" s="100"/>
      <c r="G34" s="185">
        <v>0</v>
      </c>
    </row>
    <row r="35" spans="1:7" x14ac:dyDescent="0.2">
      <c r="A35" s="269" t="s">
        <v>150</v>
      </c>
      <c r="B35" s="270"/>
      <c r="C35" s="270"/>
      <c r="D35" s="270"/>
      <c r="E35" s="197"/>
      <c r="F35" s="100">
        <f>F27</f>
        <v>-3870799</v>
      </c>
      <c r="G35" s="185">
        <v>-1441006.9306000001</v>
      </c>
    </row>
    <row r="36" spans="1:7" x14ac:dyDescent="0.2">
      <c r="A36" s="269" t="s">
        <v>158</v>
      </c>
      <c r="B36" s="270"/>
      <c r="C36" s="270"/>
      <c r="D36" s="270"/>
      <c r="E36" s="197"/>
      <c r="F36" s="100">
        <f>F28</f>
        <v>-17445</v>
      </c>
      <c r="G36" s="185">
        <v>-117067.06939999999</v>
      </c>
    </row>
    <row r="37" spans="1:7" x14ac:dyDescent="0.2">
      <c r="A37" s="260" t="s">
        <v>159</v>
      </c>
      <c r="B37" s="261"/>
      <c r="C37" s="261"/>
      <c r="D37" s="261"/>
      <c r="E37" s="198" t="s">
        <v>160</v>
      </c>
      <c r="F37" s="100"/>
      <c r="G37" s="185">
        <v>0</v>
      </c>
    </row>
    <row r="38" spans="1:7" x14ac:dyDescent="0.2">
      <c r="A38" s="269" t="s">
        <v>161</v>
      </c>
      <c r="B38" s="270"/>
      <c r="C38" s="270"/>
      <c r="D38" s="270"/>
      <c r="E38" s="197"/>
      <c r="F38" s="100"/>
      <c r="G38" s="185">
        <v>0</v>
      </c>
    </row>
    <row r="39" spans="1:7" x14ac:dyDescent="0.2">
      <c r="A39" s="260" t="s">
        <v>270</v>
      </c>
      <c r="B39" s="261"/>
      <c r="C39" s="261"/>
      <c r="D39" s="261"/>
      <c r="E39" s="197"/>
      <c r="F39" s="111">
        <v>-3.15</v>
      </c>
      <c r="G39" s="187">
        <v>-1.26</v>
      </c>
    </row>
    <row r="40" spans="1:7" x14ac:dyDescent="0.2">
      <c r="A40" s="278" t="s">
        <v>162</v>
      </c>
      <c r="B40" s="279"/>
      <c r="C40" s="279"/>
      <c r="D40" s="279"/>
      <c r="E40" s="199"/>
      <c r="F40" s="111">
        <v>-2.73</v>
      </c>
      <c r="G40" s="187">
        <v>-1.18</v>
      </c>
    </row>
    <row r="41" spans="1:7" ht="13.5" thickBot="1" x14ac:dyDescent="0.25">
      <c r="A41" s="275" t="s">
        <v>163</v>
      </c>
      <c r="B41" s="276"/>
      <c r="C41" s="276"/>
      <c r="D41" s="276"/>
      <c r="E41" s="200"/>
      <c r="F41" s="188">
        <v>-0.42</v>
      </c>
      <c r="G41" s="188">
        <v>-0.08</v>
      </c>
    </row>
    <row r="42" spans="1:7" x14ac:dyDescent="0.2">
      <c r="A42" s="153"/>
      <c r="B42" s="153"/>
      <c r="C42" s="153"/>
      <c r="D42" s="153"/>
      <c r="E42" s="154"/>
      <c r="F42" s="155"/>
      <c r="G42" s="155"/>
    </row>
    <row r="43" spans="1:7" ht="12.75" customHeight="1" x14ac:dyDescent="0.2">
      <c r="A43" s="87"/>
      <c r="B43" s="87"/>
      <c r="C43" s="87"/>
      <c r="D43" s="87"/>
      <c r="E43" s="87"/>
      <c r="F43" s="88"/>
      <c r="G43" s="87"/>
    </row>
    <row r="44" spans="1:7" ht="12.75" customHeight="1" x14ac:dyDescent="0.2">
      <c r="B44" s="6" t="s">
        <v>50</v>
      </c>
      <c r="C44" s="274" t="s">
        <v>243</v>
      </c>
      <c r="D44" s="274"/>
      <c r="E44" s="73" t="s">
        <v>51</v>
      </c>
      <c r="F44" s="17"/>
    </row>
    <row r="45" spans="1:7" ht="12.75" customHeight="1" x14ac:dyDescent="0.2">
      <c r="C45" s="273"/>
      <c r="D45" s="273"/>
      <c r="E45" s="32" t="s">
        <v>53</v>
      </c>
      <c r="F45" s="33"/>
    </row>
    <row r="46" spans="1:7" ht="12.75" customHeight="1" x14ac:dyDescent="0.2">
      <c r="B46" s="3" t="s">
        <v>87</v>
      </c>
      <c r="C46" s="274" t="s">
        <v>241</v>
      </c>
      <c r="D46" s="274"/>
      <c r="E46" s="73" t="s">
        <v>51</v>
      </c>
      <c r="F46" s="17"/>
    </row>
    <row r="47" spans="1:7" ht="12.75" customHeight="1" x14ac:dyDescent="0.2">
      <c r="C47" s="273"/>
      <c r="D47" s="273"/>
      <c r="E47" s="32" t="s">
        <v>53</v>
      </c>
      <c r="F47" s="34"/>
    </row>
  </sheetData>
  <mergeCells count="40">
    <mergeCell ref="A35:D35"/>
    <mergeCell ref="A36:D36"/>
    <mergeCell ref="A37:D37"/>
    <mergeCell ref="A22:D22"/>
    <mergeCell ref="A18:D18"/>
    <mergeCell ref="A19:D19"/>
    <mergeCell ref="A20:D20"/>
    <mergeCell ref="A21:D21"/>
    <mergeCell ref="C47:D47"/>
    <mergeCell ref="C44:D44"/>
    <mergeCell ref="C46:D46"/>
    <mergeCell ref="A27:D27"/>
    <mergeCell ref="A29:D29"/>
    <mergeCell ref="C45:D45"/>
    <mergeCell ref="A28:D28"/>
    <mergeCell ref="A30:D30"/>
    <mergeCell ref="A31:D31"/>
    <mergeCell ref="A41:D41"/>
    <mergeCell ref="A32:D32"/>
    <mergeCell ref="A38:D38"/>
    <mergeCell ref="A39:D39"/>
    <mergeCell ref="A40:D40"/>
    <mergeCell ref="A33:D33"/>
    <mergeCell ref="A34:D34"/>
    <mergeCell ref="E2:G2"/>
    <mergeCell ref="A26:D26"/>
    <mergeCell ref="A9:D9"/>
    <mergeCell ref="E3:G3"/>
    <mergeCell ref="A14:D14"/>
    <mergeCell ref="A15:D15"/>
    <mergeCell ref="A16:D16"/>
    <mergeCell ref="C6:F6"/>
    <mergeCell ref="A10:D10"/>
    <mergeCell ref="A11:D11"/>
    <mergeCell ref="A12:D12"/>
    <mergeCell ref="A13:D13"/>
    <mergeCell ref="A17:D17"/>
    <mergeCell ref="A23:D23"/>
    <mergeCell ref="A25:D25"/>
    <mergeCell ref="A24:D24"/>
  </mergeCells>
  <phoneticPr fontId="7" type="noConversion"/>
  <pageMargins left="0.98425196850393704" right="0.15748031496062992" top="0.31496062992125984" bottom="0.39370078740157483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L88"/>
  <sheetViews>
    <sheetView topLeftCell="A52" zoomScale="80" zoomScaleNormal="80" workbookViewId="0">
      <selection activeCell="F40" sqref="F40"/>
    </sheetView>
  </sheetViews>
  <sheetFormatPr defaultColWidth="8.140625" defaultRowHeight="12.75" x14ac:dyDescent="0.2"/>
  <cols>
    <col min="1" max="1" width="3.28515625" style="2" customWidth="1"/>
    <col min="2" max="2" width="15.140625" style="2" customWidth="1"/>
    <col min="3" max="3" width="12.28515625" style="2" customWidth="1"/>
    <col min="4" max="4" width="45.85546875" style="2" customWidth="1"/>
    <col min="5" max="5" width="6.5703125" style="2" customWidth="1"/>
    <col min="6" max="6" width="13.42578125" style="36" customWidth="1"/>
    <col min="7" max="7" width="14.5703125" style="36" customWidth="1"/>
    <col min="8" max="16384" width="8.140625" style="2"/>
  </cols>
  <sheetData>
    <row r="1" spans="1:12" ht="15.75" x14ac:dyDescent="0.25">
      <c r="A1" s="207" t="s">
        <v>266</v>
      </c>
    </row>
    <row r="3" spans="1:12" ht="12.75" customHeight="1" x14ac:dyDescent="0.2">
      <c r="E3" s="49"/>
      <c r="F3" s="49"/>
      <c r="G3" s="51"/>
      <c r="H3" s="50"/>
      <c r="I3" s="50"/>
      <c r="J3" s="50"/>
      <c r="K3" s="50"/>
      <c r="L3" s="50"/>
    </row>
    <row r="4" spans="1:12" s="58" customFormat="1" ht="12.75" customHeight="1" x14ac:dyDescent="0.2">
      <c r="A4" s="57"/>
      <c r="B4" s="293" t="s">
        <v>251</v>
      </c>
      <c r="C4" s="293"/>
      <c r="D4" s="293"/>
      <c r="E4" s="293"/>
      <c r="F4" s="293"/>
      <c r="G4" s="293"/>
      <c r="H4" s="57"/>
      <c r="I4" s="57"/>
      <c r="J4" s="57"/>
    </row>
    <row r="5" spans="1:12" ht="15" x14ac:dyDescent="0.25">
      <c r="A5" s="35"/>
      <c r="B5" s="61"/>
      <c r="C5" s="228" t="s">
        <v>263</v>
      </c>
      <c r="D5" s="228"/>
      <c r="E5" s="228"/>
      <c r="F5" s="228"/>
      <c r="G5" s="61"/>
      <c r="H5" s="35"/>
      <c r="I5" s="35"/>
      <c r="J5" s="35"/>
    </row>
    <row r="6" spans="1:12" ht="13.5" thickBot="1" x14ac:dyDescent="0.25">
      <c r="A6" s="35"/>
      <c r="B6" s="35"/>
      <c r="C6" s="35"/>
      <c r="D6" s="35"/>
      <c r="E6" s="35"/>
      <c r="F6" s="37"/>
      <c r="G6" s="52" t="s">
        <v>90</v>
      </c>
      <c r="H6" s="35"/>
      <c r="I6" s="35"/>
      <c r="J6" s="35"/>
    </row>
    <row r="7" spans="1:12" ht="36.75" customHeight="1" thickBot="1" x14ac:dyDescent="0.25">
      <c r="A7" s="294" t="s">
        <v>56</v>
      </c>
      <c r="B7" s="295"/>
      <c r="C7" s="295"/>
      <c r="D7" s="295"/>
      <c r="E7" s="77" t="s">
        <v>1</v>
      </c>
      <c r="F7" s="78" t="s">
        <v>164</v>
      </c>
      <c r="G7" s="78" t="s">
        <v>165</v>
      </c>
    </row>
    <row r="8" spans="1:12" s="38" customFormat="1" ht="15.75" customHeight="1" thickBot="1" x14ac:dyDescent="0.25">
      <c r="A8" s="296" t="s">
        <v>57</v>
      </c>
      <c r="B8" s="297"/>
      <c r="C8" s="297"/>
      <c r="D8" s="297"/>
      <c r="E8" s="297"/>
      <c r="F8" s="297"/>
      <c r="G8" s="298"/>
    </row>
    <row r="9" spans="1:12" s="38" customFormat="1" ht="12.95" customHeight="1" x14ac:dyDescent="0.2">
      <c r="A9" s="299" t="s">
        <v>166</v>
      </c>
      <c r="B9" s="300"/>
      <c r="C9" s="300"/>
      <c r="D9" s="300"/>
      <c r="E9" s="178">
        <v>10</v>
      </c>
      <c r="F9" s="179">
        <f>F11+F12+F13+F14+F15+F16</f>
        <v>2437131</v>
      </c>
      <c r="G9" s="180">
        <f>G11+G12+G13+G14+G15+G16</f>
        <v>5429156</v>
      </c>
    </row>
    <row r="10" spans="1:12" ht="12.95" customHeight="1" x14ac:dyDescent="0.2">
      <c r="A10" s="280" t="s">
        <v>58</v>
      </c>
      <c r="B10" s="281"/>
      <c r="C10" s="281"/>
      <c r="D10" s="281"/>
      <c r="E10" s="166"/>
      <c r="F10" s="135"/>
      <c r="G10" s="136"/>
    </row>
    <row r="11" spans="1:12" ht="12.95" customHeight="1" x14ac:dyDescent="0.2">
      <c r="A11" s="280" t="s">
        <v>170</v>
      </c>
      <c r="B11" s="281"/>
      <c r="C11" s="281"/>
      <c r="D11" s="281"/>
      <c r="E11" s="80" t="s">
        <v>3</v>
      </c>
      <c r="F11" s="137">
        <v>141315</v>
      </c>
      <c r="G11" s="138">
        <v>2997260</v>
      </c>
    </row>
    <row r="12" spans="1:12" ht="12.95" customHeight="1" x14ac:dyDescent="0.2">
      <c r="A12" s="280" t="s">
        <v>171</v>
      </c>
      <c r="B12" s="281"/>
      <c r="C12" s="281"/>
      <c r="D12" s="281"/>
      <c r="E12" s="80" t="s">
        <v>4</v>
      </c>
      <c r="F12" s="137"/>
      <c r="G12" s="138"/>
    </row>
    <row r="13" spans="1:12" ht="12.95" customHeight="1" x14ac:dyDescent="0.2">
      <c r="A13" s="280" t="s">
        <v>172</v>
      </c>
      <c r="B13" s="281"/>
      <c r="C13" s="281"/>
      <c r="D13" s="281"/>
      <c r="E13" s="80" t="s">
        <v>6</v>
      </c>
      <c r="F13" s="137">
        <v>1888765</v>
      </c>
      <c r="G13" s="138">
        <v>2412201</v>
      </c>
    </row>
    <row r="14" spans="1:12" ht="12.95" customHeight="1" x14ac:dyDescent="0.2">
      <c r="A14" s="280" t="s">
        <v>173</v>
      </c>
      <c r="B14" s="281"/>
      <c r="C14" s="281"/>
      <c r="D14" s="281"/>
      <c r="E14" s="80" t="s">
        <v>7</v>
      </c>
      <c r="F14" s="137"/>
      <c r="G14" s="138"/>
    </row>
    <row r="15" spans="1:12" ht="12.95" customHeight="1" x14ac:dyDescent="0.2">
      <c r="A15" s="280" t="s">
        <v>174</v>
      </c>
      <c r="B15" s="281"/>
      <c r="C15" s="281"/>
      <c r="D15" s="281"/>
      <c r="E15" s="80" t="s">
        <v>8</v>
      </c>
      <c r="F15" s="137"/>
      <c r="G15" s="138"/>
    </row>
    <row r="16" spans="1:12" ht="12.95" customHeight="1" x14ac:dyDescent="0.2">
      <c r="A16" s="280" t="s">
        <v>59</v>
      </c>
      <c r="B16" s="281"/>
      <c r="C16" s="281"/>
      <c r="D16" s="281"/>
      <c r="E16" s="80" t="s">
        <v>10</v>
      </c>
      <c r="F16" s="137">
        <v>407051</v>
      </c>
      <c r="G16" s="138">
        <v>19695</v>
      </c>
    </row>
    <row r="17" spans="1:7" s="38" customFormat="1" ht="12.95" customHeight="1" x14ac:dyDescent="0.2">
      <c r="A17" s="288" t="s">
        <v>167</v>
      </c>
      <c r="B17" s="289"/>
      <c r="C17" s="289"/>
      <c r="D17" s="289"/>
      <c r="E17" s="79" t="s">
        <v>13</v>
      </c>
      <c r="F17" s="133">
        <f>F19+F20+F21+F22+F23+F24+F25</f>
        <v>3308124</v>
      </c>
      <c r="G17" s="134">
        <f>G19+G20+G21+G22+G23+G24+G25</f>
        <v>5832840</v>
      </c>
    </row>
    <row r="18" spans="1:7" ht="12.95" customHeight="1" x14ac:dyDescent="0.2">
      <c r="A18" s="280" t="s">
        <v>58</v>
      </c>
      <c r="B18" s="281"/>
      <c r="C18" s="281"/>
      <c r="D18" s="281"/>
      <c r="E18" s="166"/>
      <c r="F18" s="135"/>
      <c r="G18" s="136"/>
    </row>
    <row r="19" spans="1:7" ht="12.95" customHeight="1" x14ac:dyDescent="0.2">
      <c r="A19" s="280" t="s">
        <v>60</v>
      </c>
      <c r="B19" s="281"/>
      <c r="C19" s="281"/>
      <c r="D19" s="281"/>
      <c r="E19" s="80" t="s">
        <v>14</v>
      </c>
      <c r="F19" s="137">
        <v>458372</v>
      </c>
      <c r="G19" s="138">
        <v>2652875</v>
      </c>
    </row>
    <row r="20" spans="1:7" ht="12.95" customHeight="1" x14ac:dyDescent="0.2">
      <c r="A20" s="280" t="s">
        <v>175</v>
      </c>
      <c r="B20" s="281"/>
      <c r="C20" s="281"/>
      <c r="D20" s="281"/>
      <c r="E20" s="80" t="s">
        <v>16</v>
      </c>
      <c r="F20" s="137">
        <v>448003</v>
      </c>
      <c r="G20" s="138">
        <v>1089885</v>
      </c>
    </row>
    <row r="21" spans="1:7" ht="12.95" customHeight="1" x14ac:dyDescent="0.2">
      <c r="A21" s="280" t="s">
        <v>176</v>
      </c>
      <c r="B21" s="281"/>
      <c r="C21" s="281"/>
      <c r="D21" s="281"/>
      <c r="E21" s="80" t="s">
        <v>17</v>
      </c>
      <c r="F21" s="137">
        <v>518623</v>
      </c>
      <c r="G21" s="138">
        <v>706786</v>
      </c>
    </row>
    <row r="22" spans="1:7" ht="12.95" customHeight="1" x14ac:dyDescent="0.2">
      <c r="A22" s="280" t="s">
        <v>177</v>
      </c>
      <c r="B22" s="281"/>
      <c r="C22" s="281"/>
      <c r="D22" s="281"/>
      <c r="E22" s="80" t="s">
        <v>19</v>
      </c>
      <c r="F22" s="137">
        <v>949868</v>
      </c>
      <c r="G22" s="138">
        <v>610050</v>
      </c>
    </row>
    <row r="23" spans="1:7" ht="12.95" customHeight="1" x14ac:dyDescent="0.2">
      <c r="A23" s="280" t="s">
        <v>178</v>
      </c>
      <c r="B23" s="281"/>
      <c r="C23" s="281"/>
      <c r="D23" s="281"/>
      <c r="E23" s="80" t="s">
        <v>21</v>
      </c>
      <c r="F23" s="137">
        <v>476</v>
      </c>
      <c r="G23" s="138"/>
    </row>
    <row r="24" spans="1:7" ht="12.95" customHeight="1" x14ac:dyDescent="0.2">
      <c r="A24" s="280" t="s">
        <v>179</v>
      </c>
      <c r="B24" s="281"/>
      <c r="C24" s="281"/>
      <c r="D24" s="281"/>
      <c r="E24" s="80" t="s">
        <v>23</v>
      </c>
      <c r="F24" s="137">
        <v>286573</v>
      </c>
      <c r="G24" s="138">
        <v>250990</v>
      </c>
    </row>
    <row r="25" spans="1:7" ht="12.95" customHeight="1" x14ac:dyDescent="0.2">
      <c r="A25" s="280" t="s">
        <v>61</v>
      </c>
      <c r="B25" s="281"/>
      <c r="C25" s="281"/>
      <c r="D25" s="281"/>
      <c r="E25" s="80" t="s">
        <v>25</v>
      </c>
      <c r="F25" s="137">
        <v>646209</v>
      </c>
      <c r="G25" s="138">
        <v>522254</v>
      </c>
    </row>
    <row r="26" spans="1:7" s="38" customFormat="1" ht="27" customHeight="1" thickBot="1" x14ac:dyDescent="0.25">
      <c r="A26" s="301" t="s">
        <v>168</v>
      </c>
      <c r="B26" s="302"/>
      <c r="C26" s="302"/>
      <c r="D26" s="303"/>
      <c r="E26" s="76" t="s">
        <v>31</v>
      </c>
      <c r="F26" s="140">
        <f>F9-F17</f>
        <v>-870993</v>
      </c>
      <c r="G26" s="141">
        <f>G9-G17</f>
        <v>-403684</v>
      </c>
    </row>
    <row r="27" spans="1:7" s="38" customFormat="1" ht="21" customHeight="1" thickBot="1" x14ac:dyDescent="0.25">
      <c r="A27" s="304" t="s">
        <v>62</v>
      </c>
      <c r="B27" s="305"/>
      <c r="C27" s="305"/>
      <c r="D27" s="305"/>
      <c r="E27" s="305"/>
      <c r="F27" s="305"/>
      <c r="G27" s="306"/>
    </row>
    <row r="28" spans="1:7" s="38" customFormat="1" ht="14.1" customHeight="1" x14ac:dyDescent="0.2">
      <c r="A28" s="299" t="s">
        <v>169</v>
      </c>
      <c r="B28" s="300"/>
      <c r="C28" s="300"/>
      <c r="D28" s="300"/>
      <c r="E28" s="178" t="s">
        <v>35</v>
      </c>
      <c r="F28" s="179">
        <f>F30+F31+F32+F33+F34+F35+F36+F37+F38+F39+F40</f>
        <v>1972519</v>
      </c>
      <c r="G28" s="180">
        <f>G30+G31+G32+G33+G34+G35+G36+G37+G38+G39+G40</f>
        <v>877407</v>
      </c>
    </row>
    <row r="29" spans="1:7" ht="15" customHeight="1" x14ac:dyDescent="0.2">
      <c r="A29" s="280" t="s">
        <v>58</v>
      </c>
      <c r="B29" s="281"/>
      <c r="C29" s="281"/>
      <c r="D29" s="281"/>
      <c r="E29" s="166"/>
      <c r="F29" s="135"/>
      <c r="G29" s="136"/>
    </row>
    <row r="30" spans="1:7" ht="15" customHeight="1" x14ac:dyDescent="0.2">
      <c r="A30" s="280" t="s">
        <v>63</v>
      </c>
      <c r="B30" s="281"/>
      <c r="C30" s="281"/>
      <c r="D30" s="281"/>
      <c r="E30" s="80" t="s">
        <v>36</v>
      </c>
      <c r="F30" s="137">
        <v>0</v>
      </c>
      <c r="G30" s="138">
        <v>63824</v>
      </c>
    </row>
    <row r="31" spans="1:7" ht="15" customHeight="1" x14ac:dyDescent="0.2">
      <c r="A31" s="280" t="s">
        <v>64</v>
      </c>
      <c r="B31" s="281"/>
      <c r="C31" s="281"/>
      <c r="D31" s="281"/>
      <c r="E31" s="80" t="s">
        <v>37</v>
      </c>
      <c r="F31" s="137"/>
      <c r="G31" s="138"/>
    </row>
    <row r="32" spans="1:7" ht="15" customHeight="1" x14ac:dyDescent="0.2">
      <c r="A32" s="280" t="s">
        <v>65</v>
      </c>
      <c r="B32" s="281"/>
      <c r="C32" s="281"/>
      <c r="D32" s="281"/>
      <c r="E32" s="80" t="s">
        <v>39</v>
      </c>
      <c r="F32" s="137"/>
      <c r="G32" s="138"/>
    </row>
    <row r="33" spans="1:7" ht="26.25" customHeight="1" x14ac:dyDescent="0.2">
      <c r="A33" s="280" t="s">
        <v>180</v>
      </c>
      <c r="B33" s="281"/>
      <c r="C33" s="281"/>
      <c r="D33" s="281"/>
      <c r="E33" s="80" t="s">
        <v>41</v>
      </c>
      <c r="F33" s="137"/>
      <c r="G33" s="138"/>
    </row>
    <row r="34" spans="1:7" ht="15" customHeight="1" x14ac:dyDescent="0.2">
      <c r="A34" s="280" t="s">
        <v>181</v>
      </c>
      <c r="B34" s="281"/>
      <c r="C34" s="281"/>
      <c r="D34" s="281"/>
      <c r="E34" s="80" t="s">
        <v>66</v>
      </c>
      <c r="F34" s="137"/>
      <c r="G34" s="138"/>
    </row>
    <row r="35" spans="1:7" ht="15" customHeight="1" x14ac:dyDescent="0.2">
      <c r="A35" s="280" t="s">
        <v>182</v>
      </c>
      <c r="B35" s="281"/>
      <c r="C35" s="281"/>
      <c r="D35" s="281"/>
      <c r="E35" s="80" t="s">
        <v>68</v>
      </c>
      <c r="F35" s="137"/>
      <c r="G35" s="138"/>
    </row>
    <row r="36" spans="1:7" ht="15" customHeight="1" x14ac:dyDescent="0.2">
      <c r="A36" s="290" t="s">
        <v>183</v>
      </c>
      <c r="B36" s="308"/>
      <c r="C36" s="308"/>
      <c r="D36" s="309"/>
      <c r="E36" s="80" t="s">
        <v>69</v>
      </c>
      <c r="F36" s="137">
        <v>51000</v>
      </c>
      <c r="G36" s="138">
        <v>225735</v>
      </c>
    </row>
    <row r="37" spans="1:7" ht="15" customHeight="1" x14ac:dyDescent="0.2">
      <c r="A37" s="290" t="s">
        <v>67</v>
      </c>
      <c r="B37" s="308"/>
      <c r="C37" s="308"/>
      <c r="D37" s="309"/>
      <c r="E37" s="80" t="s">
        <v>184</v>
      </c>
      <c r="F37" s="137"/>
      <c r="G37" s="138"/>
    </row>
    <row r="38" spans="1:7" ht="15" customHeight="1" x14ac:dyDescent="0.2">
      <c r="A38" s="290" t="s">
        <v>186</v>
      </c>
      <c r="B38" s="308"/>
      <c r="C38" s="308"/>
      <c r="D38" s="309"/>
      <c r="E38" s="80" t="s">
        <v>185</v>
      </c>
      <c r="F38" s="137"/>
      <c r="G38" s="138"/>
    </row>
    <row r="39" spans="1:7" ht="15" customHeight="1" x14ac:dyDescent="0.2">
      <c r="A39" s="290" t="s">
        <v>174</v>
      </c>
      <c r="B39" s="308"/>
      <c r="C39" s="308"/>
      <c r="D39" s="309"/>
      <c r="E39" s="80" t="s">
        <v>44</v>
      </c>
      <c r="F39" s="137"/>
      <c r="G39" s="138"/>
    </row>
    <row r="40" spans="1:7" ht="15" customHeight="1" x14ac:dyDescent="0.2">
      <c r="A40" s="290" t="s">
        <v>59</v>
      </c>
      <c r="B40" s="291"/>
      <c r="C40" s="291"/>
      <c r="D40" s="291"/>
      <c r="E40" s="80" t="s">
        <v>45</v>
      </c>
      <c r="F40" s="137">
        <v>1921519</v>
      </c>
      <c r="G40" s="138">
        <v>587848</v>
      </c>
    </row>
    <row r="41" spans="1:7" s="38" customFormat="1" ht="15" customHeight="1" x14ac:dyDescent="0.2">
      <c r="A41" s="288" t="s">
        <v>187</v>
      </c>
      <c r="B41" s="289"/>
      <c r="C41" s="289"/>
      <c r="D41" s="289"/>
      <c r="E41" s="81" t="s">
        <v>73</v>
      </c>
      <c r="F41" s="134">
        <f>F43+F44+F45+F46+F47+F48+F49+F50+F51+F52+F53</f>
        <v>2816773</v>
      </c>
      <c r="G41" s="134">
        <f>G43+G44+G45+G46+G47+G48+G49+G50+G51+G52+G53</f>
        <v>952016</v>
      </c>
    </row>
    <row r="42" spans="1:7" ht="15" customHeight="1" x14ac:dyDescent="0.2">
      <c r="A42" s="280" t="s">
        <v>58</v>
      </c>
      <c r="B42" s="281"/>
      <c r="C42" s="281"/>
      <c r="D42" s="281"/>
      <c r="E42" s="166"/>
      <c r="F42" s="135"/>
      <c r="G42" s="136"/>
    </row>
    <row r="43" spans="1:7" ht="15" customHeight="1" x14ac:dyDescent="0.2">
      <c r="A43" s="280" t="s">
        <v>70</v>
      </c>
      <c r="B43" s="281"/>
      <c r="C43" s="281"/>
      <c r="D43" s="281"/>
      <c r="E43" s="82" t="s">
        <v>188</v>
      </c>
      <c r="F43" s="137">
        <v>2375197</v>
      </c>
      <c r="G43" s="138">
        <v>16822</v>
      </c>
    </row>
    <row r="44" spans="1:7" ht="15" customHeight="1" x14ac:dyDescent="0.2">
      <c r="A44" s="280" t="s">
        <v>71</v>
      </c>
      <c r="B44" s="281"/>
      <c r="C44" s="281"/>
      <c r="D44" s="281"/>
      <c r="E44" s="82" t="s">
        <v>189</v>
      </c>
      <c r="F44" s="137"/>
      <c r="G44" s="138">
        <v>194</v>
      </c>
    </row>
    <row r="45" spans="1:7" ht="15" customHeight="1" x14ac:dyDescent="0.2">
      <c r="A45" s="280" t="s">
        <v>72</v>
      </c>
      <c r="B45" s="281"/>
      <c r="C45" s="281"/>
      <c r="D45" s="281"/>
      <c r="E45" s="82" t="s">
        <v>190</v>
      </c>
      <c r="F45" s="137">
        <v>18668</v>
      </c>
      <c r="G45" s="138">
        <v>692900</v>
      </c>
    </row>
    <row r="46" spans="1:7" ht="15" customHeight="1" x14ac:dyDescent="0.2">
      <c r="A46" s="280" t="s">
        <v>197</v>
      </c>
      <c r="B46" s="281"/>
      <c r="C46" s="281"/>
      <c r="D46" s="281"/>
      <c r="E46" s="82" t="s">
        <v>191</v>
      </c>
      <c r="F46" s="137"/>
      <c r="G46" s="138"/>
    </row>
    <row r="47" spans="1:7" ht="15" customHeight="1" x14ac:dyDescent="0.2">
      <c r="A47" s="280" t="s">
        <v>198</v>
      </c>
      <c r="B47" s="281"/>
      <c r="C47" s="281"/>
      <c r="D47" s="281"/>
      <c r="E47" s="82" t="s">
        <v>192</v>
      </c>
      <c r="F47" s="137"/>
      <c r="G47" s="138"/>
    </row>
    <row r="48" spans="1:7" ht="15" customHeight="1" x14ac:dyDescent="0.2">
      <c r="A48" s="280" t="s">
        <v>199</v>
      </c>
      <c r="B48" s="281"/>
      <c r="C48" s="281"/>
      <c r="D48" s="281"/>
      <c r="E48" s="82" t="s">
        <v>193</v>
      </c>
      <c r="F48" s="137"/>
      <c r="G48" s="138"/>
    </row>
    <row r="49" spans="1:7" ht="15" customHeight="1" x14ac:dyDescent="0.2">
      <c r="A49" s="280" t="s">
        <v>200</v>
      </c>
      <c r="B49" s="281"/>
      <c r="C49" s="281"/>
      <c r="D49" s="281"/>
      <c r="E49" s="82" t="s">
        <v>194</v>
      </c>
      <c r="F49" s="137"/>
      <c r="G49" s="138">
        <v>0</v>
      </c>
    </row>
    <row r="50" spans="1:7" ht="15" customHeight="1" x14ac:dyDescent="0.2">
      <c r="A50" s="280" t="s">
        <v>201</v>
      </c>
      <c r="B50" s="281"/>
      <c r="C50" s="281"/>
      <c r="D50" s="281"/>
      <c r="E50" s="82" t="s">
        <v>195</v>
      </c>
      <c r="F50" s="137">
        <v>381787</v>
      </c>
      <c r="G50" s="138"/>
    </row>
    <row r="51" spans="1:7" ht="15" customHeight="1" x14ac:dyDescent="0.2">
      <c r="A51" s="280" t="s">
        <v>67</v>
      </c>
      <c r="B51" s="281"/>
      <c r="C51" s="281"/>
      <c r="D51" s="281"/>
      <c r="E51" s="82" t="s">
        <v>196</v>
      </c>
      <c r="F51" s="137"/>
      <c r="G51" s="138"/>
    </row>
    <row r="52" spans="1:7" ht="15" customHeight="1" x14ac:dyDescent="0.2">
      <c r="A52" s="280" t="s">
        <v>202</v>
      </c>
      <c r="B52" s="281"/>
      <c r="C52" s="281"/>
      <c r="D52" s="281"/>
      <c r="E52" s="82" t="s">
        <v>75</v>
      </c>
      <c r="F52" s="137"/>
      <c r="G52" s="138"/>
    </row>
    <row r="53" spans="1:7" ht="15" customHeight="1" x14ac:dyDescent="0.2">
      <c r="A53" s="280" t="s">
        <v>61</v>
      </c>
      <c r="B53" s="281"/>
      <c r="C53" s="281"/>
      <c r="D53" s="281"/>
      <c r="E53" s="82" t="s">
        <v>76</v>
      </c>
      <c r="F53" s="137">
        <v>41121</v>
      </c>
      <c r="G53" s="138">
        <v>242100</v>
      </c>
    </row>
    <row r="54" spans="1:7" s="38" customFormat="1" ht="29.25" customHeight="1" thickBot="1" x14ac:dyDescent="0.25">
      <c r="A54" s="301" t="s">
        <v>203</v>
      </c>
      <c r="B54" s="302"/>
      <c r="C54" s="302"/>
      <c r="D54" s="303"/>
      <c r="E54" s="181" t="s">
        <v>78</v>
      </c>
      <c r="F54" s="182">
        <f>F28-F41</f>
        <v>-844254</v>
      </c>
      <c r="G54" s="183">
        <f>G28-G41</f>
        <v>-74609</v>
      </c>
    </row>
    <row r="55" spans="1:7" s="38" customFormat="1" ht="29.25" customHeight="1" thickBot="1" x14ac:dyDescent="0.25">
      <c r="A55" s="174"/>
      <c r="B55" s="96"/>
      <c r="C55" s="96"/>
      <c r="D55" s="175"/>
      <c r="E55" s="74"/>
      <c r="F55" s="176"/>
      <c r="G55" s="177"/>
    </row>
    <row r="56" spans="1:7" s="38" customFormat="1" ht="21.75" customHeight="1" x14ac:dyDescent="0.2">
      <c r="A56" s="285" t="s">
        <v>74</v>
      </c>
      <c r="B56" s="286"/>
      <c r="C56" s="286"/>
      <c r="D56" s="286"/>
      <c r="E56" s="286"/>
      <c r="F56" s="286"/>
      <c r="G56" s="287"/>
    </row>
    <row r="57" spans="1:7" s="38" customFormat="1" ht="15" customHeight="1" x14ac:dyDescent="0.2">
      <c r="A57" s="288" t="s">
        <v>204</v>
      </c>
      <c r="B57" s="289"/>
      <c r="C57" s="289"/>
      <c r="D57" s="289"/>
      <c r="E57" s="83" t="s">
        <v>81</v>
      </c>
      <c r="F57" s="133">
        <f>F59+F60+F61+F62</f>
        <v>2882271</v>
      </c>
      <c r="G57" s="134">
        <f>G59+G60+G61+G62</f>
        <v>2617506</v>
      </c>
    </row>
    <row r="58" spans="1:7" ht="15" customHeight="1" x14ac:dyDescent="0.2">
      <c r="A58" s="280" t="s">
        <v>58</v>
      </c>
      <c r="B58" s="281"/>
      <c r="C58" s="281"/>
      <c r="D58" s="281"/>
      <c r="E58" s="84"/>
      <c r="F58" s="135"/>
      <c r="G58" s="136"/>
    </row>
    <row r="59" spans="1:7" ht="15" customHeight="1" x14ac:dyDescent="0.2">
      <c r="A59" s="280" t="s">
        <v>206</v>
      </c>
      <c r="B59" s="281"/>
      <c r="C59" s="281"/>
      <c r="D59" s="281"/>
      <c r="E59" s="85" t="s">
        <v>205</v>
      </c>
      <c r="F59" s="137">
        <v>308</v>
      </c>
      <c r="G59" s="138">
        <v>0</v>
      </c>
    </row>
    <row r="60" spans="1:7" ht="15" customHeight="1" x14ac:dyDescent="0.2">
      <c r="A60" s="280" t="s">
        <v>77</v>
      </c>
      <c r="B60" s="281"/>
      <c r="C60" s="281"/>
      <c r="D60" s="281"/>
      <c r="E60" s="85" t="s">
        <v>209</v>
      </c>
      <c r="F60" s="137">
        <v>2588682</v>
      </c>
      <c r="G60" s="138">
        <v>1543643</v>
      </c>
    </row>
    <row r="61" spans="1:7" ht="15" customHeight="1" x14ac:dyDescent="0.2">
      <c r="A61" s="280" t="s">
        <v>207</v>
      </c>
      <c r="B61" s="281"/>
      <c r="C61" s="281"/>
      <c r="D61" s="281"/>
      <c r="E61" s="85" t="s">
        <v>210</v>
      </c>
      <c r="F61" s="137"/>
      <c r="G61" s="138"/>
    </row>
    <row r="62" spans="1:7" ht="15" customHeight="1" x14ac:dyDescent="0.2">
      <c r="A62" s="280" t="s">
        <v>59</v>
      </c>
      <c r="B62" s="281"/>
      <c r="C62" s="281"/>
      <c r="D62" s="281"/>
      <c r="E62" s="85" t="s">
        <v>211</v>
      </c>
      <c r="F62" s="137">
        <v>293281</v>
      </c>
      <c r="G62" s="138">
        <v>1073863</v>
      </c>
    </row>
    <row r="63" spans="1:7" s="38" customFormat="1" ht="15" customHeight="1" x14ac:dyDescent="0.2">
      <c r="A63" s="288" t="s">
        <v>208</v>
      </c>
      <c r="B63" s="289"/>
      <c r="C63" s="289"/>
      <c r="D63" s="289"/>
      <c r="E63" s="83" t="s">
        <v>11</v>
      </c>
      <c r="F63" s="133">
        <f>F65+F66+F67+F68+F69</f>
        <v>1222472</v>
      </c>
      <c r="G63" s="134">
        <f>G65+G66+G67+G68+G69</f>
        <v>2015194</v>
      </c>
    </row>
    <row r="64" spans="1:7" ht="15" customHeight="1" x14ac:dyDescent="0.2">
      <c r="A64" s="280" t="s">
        <v>58</v>
      </c>
      <c r="B64" s="281"/>
      <c r="C64" s="281"/>
      <c r="D64" s="281"/>
      <c r="E64" s="84"/>
      <c r="F64" s="135"/>
      <c r="G64" s="136"/>
    </row>
    <row r="65" spans="1:9" ht="15" customHeight="1" x14ac:dyDescent="0.2">
      <c r="A65" s="280" t="s">
        <v>79</v>
      </c>
      <c r="B65" s="281"/>
      <c r="C65" s="281"/>
      <c r="D65" s="281"/>
      <c r="E65" s="85" t="s">
        <v>146</v>
      </c>
      <c r="F65" s="137">
        <v>960012</v>
      </c>
      <c r="G65" s="138">
        <v>1993433</v>
      </c>
    </row>
    <row r="66" spans="1:9" ht="15" customHeight="1" x14ac:dyDescent="0.2">
      <c r="A66" s="280" t="s">
        <v>177</v>
      </c>
      <c r="B66" s="281"/>
      <c r="C66" s="281"/>
      <c r="D66" s="281"/>
      <c r="E66" s="85" t="s">
        <v>214</v>
      </c>
      <c r="F66" s="137">
        <v>235910</v>
      </c>
      <c r="G66" s="138">
        <v>1746</v>
      </c>
    </row>
    <row r="67" spans="1:9" ht="15" customHeight="1" x14ac:dyDescent="0.2">
      <c r="A67" s="280" t="s">
        <v>80</v>
      </c>
      <c r="B67" s="281"/>
      <c r="C67" s="281"/>
      <c r="D67" s="281"/>
      <c r="E67" s="85" t="s">
        <v>215</v>
      </c>
      <c r="F67" s="137">
        <v>0</v>
      </c>
      <c r="G67" s="138"/>
    </row>
    <row r="68" spans="1:9" ht="15" customHeight="1" x14ac:dyDescent="0.2">
      <c r="A68" s="280" t="s">
        <v>212</v>
      </c>
      <c r="B68" s="281"/>
      <c r="C68" s="281"/>
      <c r="D68" s="281"/>
      <c r="E68" s="85" t="s">
        <v>216</v>
      </c>
      <c r="F68" s="137"/>
      <c r="G68" s="138"/>
    </row>
    <row r="69" spans="1:9" ht="15" customHeight="1" x14ac:dyDescent="0.2">
      <c r="A69" s="280" t="s">
        <v>213</v>
      </c>
      <c r="B69" s="281"/>
      <c r="C69" s="281"/>
      <c r="D69" s="281"/>
      <c r="E69" s="85" t="s">
        <v>217</v>
      </c>
      <c r="F69" s="137">
        <v>26550</v>
      </c>
      <c r="G69" s="138">
        <v>20015</v>
      </c>
    </row>
    <row r="70" spans="1:9" s="38" customFormat="1" ht="19.5" customHeight="1" x14ac:dyDescent="0.2">
      <c r="A70" s="311" t="s">
        <v>218</v>
      </c>
      <c r="B70" s="312"/>
      <c r="C70" s="312"/>
      <c r="D70" s="312"/>
      <c r="E70" s="313" t="s">
        <v>85</v>
      </c>
      <c r="F70" s="292">
        <f>F57-F63</f>
        <v>1659799</v>
      </c>
      <c r="G70" s="307">
        <f>G57-G63</f>
        <v>602312</v>
      </c>
    </row>
    <row r="71" spans="1:9" ht="16.5" customHeight="1" x14ac:dyDescent="0.2">
      <c r="A71" s="311"/>
      <c r="B71" s="312"/>
      <c r="C71" s="312"/>
      <c r="D71" s="312"/>
      <c r="E71" s="314"/>
      <c r="F71" s="292"/>
      <c r="G71" s="307"/>
    </row>
    <row r="72" spans="1:9" ht="16.5" customHeight="1" x14ac:dyDescent="0.2">
      <c r="A72" s="282" t="s">
        <v>219</v>
      </c>
      <c r="B72" s="283"/>
      <c r="C72" s="283"/>
      <c r="D72" s="284"/>
      <c r="E72" s="74" t="s">
        <v>86</v>
      </c>
      <c r="F72" s="165">
        <v>-108</v>
      </c>
      <c r="G72" s="173">
        <v>-3779</v>
      </c>
      <c r="H72" s="170"/>
    </row>
    <row r="73" spans="1:9" s="38" customFormat="1" ht="26.25" customHeight="1" x14ac:dyDescent="0.2">
      <c r="A73" s="282" t="s">
        <v>220</v>
      </c>
      <c r="B73" s="283"/>
      <c r="C73" s="283"/>
      <c r="D73" s="284"/>
      <c r="E73" s="75">
        <v>130</v>
      </c>
      <c r="F73" s="139">
        <f>F26+F54+F70+F72</f>
        <v>-55556</v>
      </c>
      <c r="G73" s="139">
        <f>G26+G54+G70+G72</f>
        <v>120240</v>
      </c>
      <c r="H73" s="171"/>
    </row>
    <row r="74" spans="1:9" s="38" customFormat="1" ht="12.75" customHeight="1" x14ac:dyDescent="0.2">
      <c r="A74" s="282" t="s">
        <v>221</v>
      </c>
      <c r="B74" s="283"/>
      <c r="C74" s="283"/>
      <c r="D74" s="284"/>
      <c r="E74" s="75">
        <v>140</v>
      </c>
      <c r="F74" s="165">
        <f>Бух.баланс!I9</f>
        <v>346014</v>
      </c>
      <c r="G74" s="173">
        <v>501580</v>
      </c>
      <c r="H74" s="172"/>
      <c r="I74" s="93"/>
    </row>
    <row r="75" spans="1:9" s="38" customFormat="1" ht="21" customHeight="1" thickBot="1" x14ac:dyDescent="0.25">
      <c r="A75" s="301" t="s">
        <v>222</v>
      </c>
      <c r="B75" s="302"/>
      <c r="C75" s="302"/>
      <c r="D75" s="303"/>
      <c r="E75" s="76">
        <v>150</v>
      </c>
      <c r="F75" s="140">
        <f>Бух.баланс!H9</f>
        <v>290458</v>
      </c>
      <c r="G75" s="141">
        <v>621820</v>
      </c>
      <c r="I75" s="93"/>
    </row>
    <row r="76" spans="1:9" s="38" customFormat="1" ht="12.75" customHeight="1" x14ac:dyDescent="0.2">
      <c r="A76" s="96"/>
      <c r="B76" s="96"/>
      <c r="C76" s="96"/>
      <c r="D76" s="96"/>
      <c r="E76" s="97"/>
      <c r="F76" s="142"/>
      <c r="G76" s="142"/>
      <c r="I76" s="93"/>
    </row>
    <row r="77" spans="1:9" s="38" customFormat="1" ht="12.75" customHeight="1" x14ac:dyDescent="0.2">
      <c r="A77" s="96"/>
      <c r="B77" s="96"/>
      <c r="C77" s="96"/>
      <c r="D77" s="96"/>
      <c r="E77" s="97"/>
      <c r="F77" s="142">
        <f>F75-F74-F73</f>
        <v>0</v>
      </c>
      <c r="G77" s="142">
        <f>G75-G74-G73</f>
        <v>0</v>
      </c>
      <c r="I77" s="93"/>
    </row>
    <row r="78" spans="1:9" ht="9" customHeight="1" x14ac:dyDescent="0.2">
      <c r="A78" s="2" t="s">
        <v>49</v>
      </c>
      <c r="F78" s="16"/>
      <c r="G78" s="16"/>
    </row>
    <row r="79" spans="1:9" s="38" customFormat="1" ht="12.75" customHeight="1" x14ac:dyDescent="0.2">
      <c r="B79" s="6" t="s">
        <v>50</v>
      </c>
      <c r="C79" s="274" t="s">
        <v>258</v>
      </c>
      <c r="D79" s="274"/>
      <c r="E79" s="274"/>
      <c r="F79" s="18" t="s">
        <v>51</v>
      </c>
      <c r="G79" s="17"/>
      <c r="H79" s="3"/>
    </row>
    <row r="80" spans="1:9" s="38" customFormat="1" ht="13.5" customHeight="1" x14ac:dyDescent="0.2">
      <c r="B80" s="3"/>
      <c r="C80" s="310"/>
      <c r="D80" s="310"/>
      <c r="E80" s="310"/>
      <c r="F80" s="32" t="s">
        <v>53</v>
      </c>
      <c r="G80" s="33"/>
      <c r="H80" s="3"/>
    </row>
    <row r="81" spans="2:8" ht="12.75" customHeight="1" x14ac:dyDescent="0.2">
      <c r="B81" s="3" t="s">
        <v>87</v>
      </c>
      <c r="C81" s="274" t="s">
        <v>240</v>
      </c>
      <c r="D81" s="274"/>
      <c r="E81" s="274"/>
      <c r="F81" s="18" t="s">
        <v>51</v>
      </c>
      <c r="G81" s="17"/>
      <c r="H81" s="3"/>
    </row>
    <row r="82" spans="2:8" s="38" customFormat="1" ht="12.75" customHeight="1" x14ac:dyDescent="0.2">
      <c r="B82" s="3"/>
      <c r="C82" s="310"/>
      <c r="D82" s="310"/>
      <c r="E82" s="310"/>
      <c r="F82" s="32" t="s">
        <v>53</v>
      </c>
      <c r="G82" s="34"/>
      <c r="H82" s="3"/>
    </row>
    <row r="83" spans="2:8" ht="8.25" customHeight="1" x14ac:dyDescent="0.2">
      <c r="B83" s="3"/>
      <c r="C83" s="3"/>
      <c r="D83" s="3"/>
      <c r="E83" s="3"/>
      <c r="F83" s="3"/>
      <c r="G83" s="29"/>
      <c r="H83" s="3"/>
    </row>
    <row r="84" spans="2:8" x14ac:dyDescent="0.2">
      <c r="B84" s="3" t="s">
        <v>55</v>
      </c>
      <c r="C84" s="3"/>
      <c r="D84" s="3"/>
      <c r="E84" s="3"/>
      <c r="F84" s="3"/>
      <c r="G84" s="29"/>
      <c r="H84" s="3"/>
    </row>
    <row r="88" spans="2:8" x14ac:dyDescent="0.2">
      <c r="D88" s="35"/>
    </row>
  </sheetData>
  <mergeCells count="76">
    <mergeCell ref="A66:D66"/>
    <mergeCell ref="A68:D68"/>
    <mergeCell ref="A49:D49"/>
    <mergeCell ref="A50:D50"/>
    <mergeCell ref="A51:D51"/>
    <mergeCell ref="A52:D52"/>
    <mergeCell ref="A67:D67"/>
    <mergeCell ref="A62:D62"/>
    <mergeCell ref="A63:D63"/>
    <mergeCell ref="A64:D64"/>
    <mergeCell ref="A54:D54"/>
    <mergeCell ref="A58:D58"/>
    <mergeCell ref="A59:D59"/>
    <mergeCell ref="C82:E82"/>
    <mergeCell ref="A70:D71"/>
    <mergeCell ref="C79:E79"/>
    <mergeCell ref="C80:E80"/>
    <mergeCell ref="C81:E81"/>
    <mergeCell ref="A74:D74"/>
    <mergeCell ref="A75:D75"/>
    <mergeCell ref="A73:D73"/>
    <mergeCell ref="E70:E71"/>
    <mergeCell ref="A44:D44"/>
    <mergeCell ref="A19:D19"/>
    <mergeCell ref="G70:G71"/>
    <mergeCell ref="A45:D45"/>
    <mergeCell ref="A43:D43"/>
    <mergeCell ref="A36:D36"/>
    <mergeCell ref="A37:D37"/>
    <mergeCell ref="A38:D38"/>
    <mergeCell ref="A39:D39"/>
    <mergeCell ref="A42:D42"/>
    <mergeCell ref="A41:D41"/>
    <mergeCell ref="A60:D60"/>
    <mergeCell ref="A61:D61"/>
    <mergeCell ref="A46:D46"/>
    <mergeCell ref="A47:D47"/>
    <mergeCell ref="A65:D65"/>
    <mergeCell ref="A28:D28"/>
    <mergeCell ref="A29:D29"/>
    <mergeCell ref="A30:D30"/>
    <mergeCell ref="A31:D31"/>
    <mergeCell ref="A32:D32"/>
    <mergeCell ref="A24:D24"/>
    <mergeCell ref="A25:D25"/>
    <mergeCell ref="A17:D17"/>
    <mergeCell ref="A18:D18"/>
    <mergeCell ref="A27:G27"/>
    <mergeCell ref="B4:G4"/>
    <mergeCell ref="C5:F5"/>
    <mergeCell ref="A16:D16"/>
    <mergeCell ref="A7:D7"/>
    <mergeCell ref="A8:G8"/>
    <mergeCell ref="A9:D9"/>
    <mergeCell ref="A12:D12"/>
    <mergeCell ref="A13:D13"/>
    <mergeCell ref="A14:D14"/>
    <mergeCell ref="A15:D15"/>
    <mergeCell ref="A10:D10"/>
    <mergeCell ref="A11:D11"/>
    <mergeCell ref="A69:D69"/>
    <mergeCell ref="A72:D72"/>
    <mergeCell ref="A20:D20"/>
    <mergeCell ref="A21:D21"/>
    <mergeCell ref="A22:D22"/>
    <mergeCell ref="A33:D33"/>
    <mergeCell ref="A34:D34"/>
    <mergeCell ref="A48:D48"/>
    <mergeCell ref="A53:D53"/>
    <mergeCell ref="A56:G56"/>
    <mergeCell ref="A57:D57"/>
    <mergeCell ref="A35:D35"/>
    <mergeCell ref="A40:D40"/>
    <mergeCell ref="F70:F71"/>
    <mergeCell ref="A26:D26"/>
    <mergeCell ref="A23:D23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50"/>
  <sheetViews>
    <sheetView tabSelected="1" topLeftCell="A22" zoomScale="80" zoomScaleNormal="80" workbookViewId="0">
      <selection activeCell="E9" sqref="E9"/>
    </sheetView>
  </sheetViews>
  <sheetFormatPr defaultColWidth="8.85546875" defaultRowHeight="12.75" x14ac:dyDescent="0.2"/>
  <cols>
    <col min="1" max="1" width="13.28515625" style="7" customWidth="1"/>
    <col min="2" max="2" width="17.5703125" style="7" customWidth="1"/>
    <col min="3" max="3" width="7.42578125" style="7" customWidth="1"/>
    <col min="4" max="4" width="15" style="15" customWidth="1"/>
    <col min="5" max="5" width="12" style="15" customWidth="1"/>
    <col min="6" max="6" width="14" style="15" customWidth="1"/>
    <col min="7" max="7" width="14.5703125" style="15" customWidth="1"/>
    <col min="8" max="8" width="14.28515625" style="15" bestFit="1" customWidth="1"/>
    <col min="9" max="9" width="14.28515625" style="15" customWidth="1"/>
    <col min="10" max="10" width="14.5703125" style="15" customWidth="1"/>
    <col min="11" max="11" width="13.85546875" style="7" bestFit="1" customWidth="1"/>
    <col min="12" max="12" width="10.140625" style="7" bestFit="1" customWidth="1"/>
    <col min="13" max="16384" width="8.85546875" style="7"/>
  </cols>
  <sheetData>
    <row r="1" spans="1:12" ht="15.75" x14ac:dyDescent="0.25">
      <c r="A1" s="207" t="s">
        <v>266</v>
      </c>
      <c r="H1" s="259"/>
      <c r="I1" s="259"/>
      <c r="J1" s="259"/>
    </row>
    <row r="2" spans="1:12" ht="12.75" customHeight="1" x14ac:dyDescent="0.2">
      <c r="H2" s="264"/>
      <c r="I2" s="264"/>
      <c r="J2" s="264"/>
    </row>
    <row r="3" spans="1:12" ht="12.75" customHeight="1" x14ac:dyDescent="0.2">
      <c r="C3" s="8"/>
      <c r="D3" s="14"/>
      <c r="H3" s="327"/>
      <c r="I3" s="327"/>
      <c r="J3" s="327"/>
    </row>
    <row r="4" spans="1:12" ht="12.75" customHeight="1" x14ac:dyDescent="0.2">
      <c r="A4" s="9"/>
      <c r="H4" s="39"/>
      <c r="I4" s="39"/>
      <c r="J4" s="46"/>
    </row>
    <row r="5" spans="1:12" ht="12.75" customHeight="1" x14ac:dyDescent="0.25">
      <c r="C5" s="341" t="s">
        <v>259</v>
      </c>
      <c r="D5" s="341"/>
      <c r="E5" s="341"/>
      <c r="F5" s="341"/>
      <c r="G5" s="341"/>
      <c r="H5" s="341"/>
      <c r="I5" s="341"/>
      <c r="J5" s="46"/>
    </row>
    <row r="6" spans="1:12" ht="12.75" customHeight="1" x14ac:dyDescent="0.25">
      <c r="B6" s="228" t="s">
        <v>263</v>
      </c>
      <c r="C6" s="228"/>
      <c r="D6" s="228"/>
      <c r="E6" s="228"/>
      <c r="F6" s="228"/>
      <c r="G6" s="228"/>
      <c r="H6" s="228"/>
      <c r="I6" s="228"/>
    </row>
    <row r="7" spans="1:12" ht="12.75" customHeight="1" thickBot="1" x14ac:dyDescent="0.3">
      <c r="C7" s="60"/>
      <c r="D7" s="60"/>
      <c r="E7" s="60"/>
      <c r="F7" s="92"/>
      <c r="G7" s="89"/>
      <c r="H7" s="60"/>
    </row>
    <row r="8" spans="1:12" ht="25.5" customHeight="1" x14ac:dyDescent="0.2">
      <c r="A8" s="332"/>
      <c r="B8" s="333"/>
      <c r="C8" s="336" t="s">
        <v>1</v>
      </c>
      <c r="D8" s="338" t="s">
        <v>88</v>
      </c>
      <c r="E8" s="339"/>
      <c r="F8" s="339"/>
      <c r="G8" s="339"/>
      <c r="H8" s="340"/>
      <c r="I8" s="328" t="s">
        <v>255</v>
      </c>
      <c r="J8" s="330" t="s">
        <v>48</v>
      </c>
    </row>
    <row r="9" spans="1:12" ht="90" customHeight="1" thickBot="1" x14ac:dyDescent="0.25">
      <c r="A9" s="334"/>
      <c r="B9" s="335"/>
      <c r="C9" s="337"/>
      <c r="D9" s="56" t="s">
        <v>128</v>
      </c>
      <c r="E9" s="56" t="s">
        <v>256</v>
      </c>
      <c r="F9" s="56" t="s">
        <v>47</v>
      </c>
      <c r="G9" s="56" t="s">
        <v>254</v>
      </c>
      <c r="H9" s="56" t="s">
        <v>245</v>
      </c>
      <c r="I9" s="329"/>
      <c r="J9" s="331"/>
    </row>
    <row r="10" spans="1:12" ht="30" customHeight="1" x14ac:dyDescent="0.25">
      <c r="A10" s="315" t="s">
        <v>89</v>
      </c>
      <c r="B10" s="316"/>
      <c r="C10" s="71" t="s">
        <v>2</v>
      </c>
      <c r="D10" s="101">
        <v>27764540.501819998</v>
      </c>
      <c r="E10" s="101">
        <v>-585015</v>
      </c>
      <c r="F10" s="101">
        <v>-11502585.939958058</v>
      </c>
      <c r="G10" s="101">
        <v>11950084.41776195</v>
      </c>
      <c r="H10" s="101">
        <f>SUM(D10:G10)</f>
        <v>27627023.979623891</v>
      </c>
      <c r="I10" s="102">
        <v>709191</v>
      </c>
      <c r="J10" s="103">
        <f>H10+I10</f>
        <v>28336214.979623891</v>
      </c>
      <c r="K10" s="94"/>
      <c r="L10" s="94"/>
    </row>
    <row r="11" spans="1:12" ht="39" customHeight="1" x14ac:dyDescent="0.2">
      <c r="A11" s="321" t="s">
        <v>223</v>
      </c>
      <c r="B11" s="322"/>
      <c r="C11" s="70" t="s">
        <v>28</v>
      </c>
      <c r="D11" s="143">
        <v>0</v>
      </c>
      <c r="E11" s="143">
        <v>0</v>
      </c>
      <c r="F11" s="143">
        <f>F12+F13</f>
        <v>72877.06939999992</v>
      </c>
      <c r="G11" s="143">
        <f>G12+G13</f>
        <v>-1513884</v>
      </c>
      <c r="H11" s="143">
        <f>H12+H13</f>
        <v>-1441006.9306000001</v>
      </c>
      <c r="I11" s="143">
        <f>I12+I13</f>
        <v>-117067.06939999999</v>
      </c>
      <c r="J11" s="144">
        <f>SUM(H11:I11)</f>
        <v>-1558074</v>
      </c>
      <c r="K11" s="94"/>
    </row>
    <row r="12" spans="1:12" ht="20.25" customHeight="1" x14ac:dyDescent="0.2">
      <c r="A12" s="323" t="s">
        <v>246</v>
      </c>
      <c r="B12" s="324"/>
      <c r="C12" s="69" t="s">
        <v>234</v>
      </c>
      <c r="D12" s="101">
        <v>0</v>
      </c>
      <c r="E12" s="101">
        <v>0</v>
      </c>
      <c r="F12" s="101">
        <v>0</v>
      </c>
      <c r="G12" s="101">
        <f>'Отчет оПрибылиУбытках'!G27</f>
        <v>-1513884</v>
      </c>
      <c r="H12" s="102">
        <f t="shared" ref="H12" si="0">D12+E12+G12</f>
        <v>-1513884</v>
      </c>
      <c r="I12" s="102">
        <f>'Отчет оПрибылиУбытках'!G28</f>
        <v>-118962</v>
      </c>
      <c r="J12" s="104">
        <f>H12+I12</f>
        <v>-1632846</v>
      </c>
    </row>
    <row r="13" spans="1:12" ht="42" customHeight="1" x14ac:dyDescent="0.2">
      <c r="A13" s="323" t="s">
        <v>224</v>
      </c>
      <c r="B13" s="324"/>
      <c r="C13" s="70" t="s">
        <v>235</v>
      </c>
      <c r="D13" s="101">
        <v>0</v>
      </c>
      <c r="E13" s="101">
        <v>0</v>
      </c>
      <c r="F13" s="101">
        <v>72877.06939999992</v>
      </c>
      <c r="G13" s="101"/>
      <c r="H13" s="102">
        <f>SUM(D13:G13)</f>
        <v>72877.06939999992</v>
      </c>
      <c r="I13" s="102">
        <v>1894.930600000007</v>
      </c>
      <c r="J13" s="104">
        <f>H13+I13</f>
        <v>74771.999999999927</v>
      </c>
    </row>
    <row r="14" spans="1:12" ht="35.25" customHeight="1" x14ac:dyDescent="0.2">
      <c r="A14" s="321" t="s">
        <v>225</v>
      </c>
      <c r="B14" s="322"/>
      <c r="C14" s="70" t="s">
        <v>33</v>
      </c>
      <c r="D14" s="143">
        <f>D16+D17+D18+D19+D20+D21</f>
        <v>0</v>
      </c>
      <c r="E14" s="143">
        <f>E16+E17+E18+E19+E20+E21</f>
        <v>-14331</v>
      </c>
      <c r="F14" s="143">
        <f>F16+F17+F18+F19+F20+F21</f>
        <v>0</v>
      </c>
      <c r="G14" s="143">
        <f>G16+G17+G18+G19+G20+G21</f>
        <v>0</v>
      </c>
      <c r="H14" s="143">
        <f>SUM(D14:G14)</f>
        <v>-14331</v>
      </c>
      <c r="I14" s="143">
        <f>I16+I17+I18+I19+I20+I21</f>
        <v>0</v>
      </c>
      <c r="J14" s="146">
        <f>H14+I14</f>
        <v>-14331</v>
      </c>
    </row>
    <row r="15" spans="1:12" x14ac:dyDescent="0.2">
      <c r="A15" s="323" t="s">
        <v>161</v>
      </c>
      <c r="B15" s="324"/>
      <c r="C15" s="69"/>
      <c r="D15" s="101">
        <v>0</v>
      </c>
      <c r="E15" s="101">
        <v>0</v>
      </c>
      <c r="F15" s="101">
        <v>0</v>
      </c>
      <c r="G15" s="101">
        <v>0</v>
      </c>
      <c r="H15" s="102">
        <f>D15+E15+G15</f>
        <v>0</v>
      </c>
      <c r="I15" s="102">
        <v>0</v>
      </c>
      <c r="J15" s="104">
        <v>0</v>
      </c>
    </row>
    <row r="16" spans="1:12" x14ac:dyDescent="0.2">
      <c r="A16" s="323" t="s">
        <v>250</v>
      </c>
      <c r="B16" s="324"/>
      <c r="C16" s="69" t="s">
        <v>236</v>
      </c>
      <c r="D16" s="101">
        <v>0</v>
      </c>
      <c r="E16" s="101">
        <v>0</v>
      </c>
      <c r="F16" s="101">
        <v>0</v>
      </c>
      <c r="G16" s="101">
        <v>0</v>
      </c>
      <c r="H16" s="102">
        <f>D16+E16+G16</f>
        <v>0</v>
      </c>
      <c r="I16" s="102">
        <v>0</v>
      </c>
      <c r="J16" s="104">
        <v>0</v>
      </c>
    </row>
    <row r="17" spans="1:12" x14ac:dyDescent="0.2">
      <c r="A17" s="319" t="s">
        <v>226</v>
      </c>
      <c r="B17" s="320"/>
      <c r="C17" s="69" t="s">
        <v>237</v>
      </c>
      <c r="D17" s="105">
        <v>0</v>
      </c>
      <c r="E17" s="105"/>
      <c r="F17" s="105">
        <v>0</v>
      </c>
      <c r="G17" s="105">
        <v>0</v>
      </c>
      <c r="H17" s="102">
        <f>D17+E17+G17+F17</f>
        <v>0</v>
      </c>
      <c r="I17" s="102">
        <v>0</v>
      </c>
      <c r="J17" s="106">
        <f>H17</f>
        <v>0</v>
      </c>
    </row>
    <row r="18" spans="1:12" ht="26.25" customHeight="1" x14ac:dyDescent="0.2">
      <c r="A18" s="319" t="s">
        <v>248</v>
      </c>
      <c r="B18" s="320"/>
      <c r="C18" s="53">
        <v>315</v>
      </c>
      <c r="D18" s="101">
        <v>0</v>
      </c>
      <c r="E18" s="105">
        <v>-14331</v>
      </c>
      <c r="F18" s="101">
        <v>0</v>
      </c>
      <c r="G18" s="101">
        <v>0</v>
      </c>
      <c r="H18" s="102">
        <f>D18+E18+G18</f>
        <v>-14331</v>
      </c>
      <c r="I18" s="102">
        <v>0</v>
      </c>
      <c r="J18" s="106">
        <f>H18</f>
        <v>-14331</v>
      </c>
    </row>
    <row r="19" spans="1:12" ht="13.5" customHeight="1" x14ac:dyDescent="0.2">
      <c r="A19" s="319" t="s">
        <v>228</v>
      </c>
      <c r="B19" s="344"/>
      <c r="C19" s="53">
        <v>316</v>
      </c>
      <c r="D19" s="101">
        <v>0</v>
      </c>
      <c r="E19" s="101">
        <v>0</v>
      </c>
      <c r="F19" s="101">
        <v>0</v>
      </c>
      <c r="G19" s="101">
        <v>0</v>
      </c>
      <c r="H19" s="102">
        <f>D19+E19+G19</f>
        <v>0</v>
      </c>
      <c r="I19" s="102">
        <v>0</v>
      </c>
      <c r="J19" s="106">
        <f t="shared" ref="J19" si="1">H19</f>
        <v>0</v>
      </c>
    </row>
    <row r="20" spans="1:12" ht="27" customHeight="1" x14ac:dyDescent="0.2">
      <c r="A20" s="319" t="s">
        <v>229</v>
      </c>
      <c r="B20" s="320"/>
      <c r="C20" s="53">
        <v>317</v>
      </c>
      <c r="D20" s="101">
        <v>0</v>
      </c>
      <c r="E20" s="101">
        <v>0</v>
      </c>
      <c r="F20" s="101">
        <v>0</v>
      </c>
      <c r="G20" s="101">
        <v>0</v>
      </c>
      <c r="H20" s="102">
        <v>0</v>
      </c>
      <c r="I20" s="102">
        <v>0</v>
      </c>
      <c r="J20" s="106">
        <f>H20+I20</f>
        <v>0</v>
      </c>
    </row>
    <row r="21" spans="1:12" ht="40.5" customHeight="1" x14ac:dyDescent="0.2">
      <c r="A21" s="319" t="s">
        <v>230</v>
      </c>
      <c r="B21" s="320"/>
      <c r="C21" s="53">
        <v>318</v>
      </c>
      <c r="D21" s="101">
        <v>0</v>
      </c>
      <c r="E21" s="101">
        <v>0</v>
      </c>
      <c r="F21" s="101">
        <v>0</v>
      </c>
      <c r="G21" s="101">
        <v>0</v>
      </c>
      <c r="H21" s="102">
        <v>0</v>
      </c>
      <c r="I21" s="102">
        <v>0</v>
      </c>
      <c r="J21" s="106">
        <f>SUM(H21:I21)</f>
        <v>0</v>
      </c>
    </row>
    <row r="22" spans="1:12" ht="26.25" customHeight="1" x14ac:dyDescent="0.2">
      <c r="A22" s="325" t="s">
        <v>264</v>
      </c>
      <c r="B22" s="326"/>
      <c r="C22" s="156">
        <v>400</v>
      </c>
      <c r="D22" s="157">
        <f>D10+D11+D14</f>
        <v>27764540.501819998</v>
      </c>
      <c r="E22" s="157">
        <f t="shared" ref="E22:I22" si="2">E10+E11+E14</f>
        <v>-599346</v>
      </c>
      <c r="F22" s="157">
        <f t="shared" si="2"/>
        <v>-11429708.870558059</v>
      </c>
      <c r="G22" s="157">
        <f t="shared" si="2"/>
        <v>10436200.41776195</v>
      </c>
      <c r="H22" s="157">
        <f t="shared" si="2"/>
        <v>26171686.049023893</v>
      </c>
      <c r="I22" s="157">
        <f t="shared" si="2"/>
        <v>592123.93059999996</v>
      </c>
      <c r="J22" s="157">
        <f>J10+J11+J14</f>
        <v>26763809.979623891</v>
      </c>
      <c r="K22" s="94"/>
      <c r="L22" s="94"/>
    </row>
    <row r="23" spans="1:12" ht="15" customHeight="1" x14ac:dyDescent="0.2">
      <c r="A23" s="159"/>
      <c r="B23" s="160"/>
      <c r="C23" s="156"/>
      <c r="D23" s="157"/>
      <c r="E23" s="157"/>
      <c r="F23" s="157"/>
      <c r="G23" s="157"/>
      <c r="H23" s="157"/>
      <c r="I23" s="161"/>
      <c r="J23" s="158"/>
    </row>
    <row r="24" spans="1:12" ht="24.75" customHeight="1" x14ac:dyDescent="0.2">
      <c r="A24" s="317" t="s">
        <v>249</v>
      </c>
      <c r="B24" s="318"/>
      <c r="C24" s="54"/>
      <c r="D24" s="143">
        <v>27865511</v>
      </c>
      <c r="E24" s="143">
        <v>-617460</v>
      </c>
      <c r="F24" s="143">
        <v>-10871233</v>
      </c>
      <c r="G24" s="143">
        <v>18122731</v>
      </c>
      <c r="H24" s="143">
        <f>SUM(D24:G24)</f>
        <v>34499549</v>
      </c>
      <c r="I24" s="145">
        <v>-295414</v>
      </c>
      <c r="J24" s="144">
        <f>H24+I24</f>
        <v>34204135</v>
      </c>
    </row>
    <row r="25" spans="1:12" ht="24.75" customHeight="1" x14ac:dyDescent="0.2">
      <c r="A25" s="317" t="s">
        <v>231</v>
      </c>
      <c r="B25" s="318"/>
      <c r="C25" s="54">
        <v>600</v>
      </c>
      <c r="D25" s="143">
        <v>0</v>
      </c>
      <c r="E25" s="143">
        <v>0</v>
      </c>
      <c r="F25" s="143">
        <f>F26+F27</f>
        <v>0</v>
      </c>
      <c r="G25" s="143">
        <f>G26+G27</f>
        <v>-3870799</v>
      </c>
      <c r="H25" s="145">
        <f>SUM(D25:G25)</f>
        <v>-3870799</v>
      </c>
      <c r="I25" s="143">
        <f>I26+I27</f>
        <v>-17445</v>
      </c>
      <c r="J25" s="146">
        <f>SUM(H25:I25)</f>
        <v>-3888244</v>
      </c>
    </row>
    <row r="26" spans="1:12" ht="12.75" customHeight="1" x14ac:dyDescent="0.2">
      <c r="A26" s="319" t="s">
        <v>247</v>
      </c>
      <c r="B26" s="320"/>
      <c r="C26" s="54">
        <v>610</v>
      </c>
      <c r="D26" s="101">
        <v>0</v>
      </c>
      <c r="E26" s="101">
        <v>0</v>
      </c>
      <c r="F26" s="101">
        <v>0</v>
      </c>
      <c r="G26" s="101">
        <f>'Отчет оПрибылиУбытках'!F27</f>
        <v>-3870799</v>
      </c>
      <c r="H26" s="102">
        <f t="shared" ref="H26:H27" si="3">SUM(D26:G26)</f>
        <v>-3870799</v>
      </c>
      <c r="I26" s="102">
        <f>'Отчет оПрибылиУбытках'!F28</f>
        <v>-17445</v>
      </c>
      <c r="J26" s="104">
        <f>SUM(H26:I26)</f>
        <v>-3888244</v>
      </c>
      <c r="K26" s="94"/>
    </row>
    <row r="27" spans="1:12" ht="36.75" customHeight="1" x14ac:dyDescent="0.2">
      <c r="A27" s="319" t="s">
        <v>232</v>
      </c>
      <c r="B27" s="320"/>
      <c r="C27" s="54">
        <v>620</v>
      </c>
      <c r="D27" s="101">
        <v>0</v>
      </c>
      <c r="E27" s="101">
        <v>0</v>
      </c>
      <c r="F27" s="101">
        <f>'Отчет оПрибылиУбытках'!F35-'Отчет оПрибылиУбытках'!F27</f>
        <v>0</v>
      </c>
      <c r="G27" s="101">
        <v>0</v>
      </c>
      <c r="H27" s="102">
        <f t="shared" si="3"/>
        <v>0</v>
      </c>
      <c r="I27" s="102">
        <f>'Отчет оПрибылиУбытках'!F36-'Отчет оПрибылиУбытках'!F28</f>
        <v>0</v>
      </c>
      <c r="J27" s="104">
        <f>SUM(H27:I27)</f>
        <v>0</v>
      </c>
    </row>
    <row r="28" spans="1:12" x14ac:dyDescent="0.2">
      <c r="A28" s="321" t="s">
        <v>233</v>
      </c>
      <c r="B28" s="322"/>
      <c r="C28" s="54">
        <v>700</v>
      </c>
      <c r="D28" s="143">
        <f>D29+D30+D31+D32+D33+D34</f>
        <v>398</v>
      </c>
      <c r="E28" s="143">
        <f t="shared" ref="E28:I28" si="4">E29+E30+E31+E32+E33+E34</f>
        <v>0</v>
      </c>
      <c r="F28" s="143">
        <f t="shared" si="4"/>
        <v>0</v>
      </c>
      <c r="G28" s="143">
        <f t="shared" si="4"/>
        <v>0</v>
      </c>
      <c r="H28" s="143">
        <f t="shared" si="4"/>
        <v>398</v>
      </c>
      <c r="I28" s="143">
        <f t="shared" si="4"/>
        <v>0</v>
      </c>
      <c r="J28" s="143">
        <f>J29+J30+J31+J32+J33+J34</f>
        <v>398</v>
      </c>
    </row>
    <row r="29" spans="1:12" ht="17.25" customHeight="1" x14ac:dyDescent="0.2">
      <c r="A29" s="319" t="s">
        <v>226</v>
      </c>
      <c r="B29" s="320"/>
      <c r="C29" s="67">
        <v>711</v>
      </c>
      <c r="D29" s="105">
        <v>398</v>
      </c>
      <c r="E29" s="105"/>
      <c r="F29" s="105"/>
      <c r="G29" s="105"/>
      <c r="H29" s="102">
        <f>SUM(D29:G29)</f>
        <v>398</v>
      </c>
      <c r="I29" s="102"/>
      <c r="J29" s="104">
        <f t="shared" ref="J29:J34" si="5">SUM(H29:I29)</f>
        <v>398</v>
      </c>
    </row>
    <row r="30" spans="1:12" ht="25.5" customHeight="1" x14ac:dyDescent="0.2">
      <c r="A30" s="319" t="s">
        <v>248</v>
      </c>
      <c r="B30" s="320"/>
      <c r="C30" s="67">
        <v>712</v>
      </c>
      <c r="D30" s="105"/>
      <c r="E30" s="105"/>
      <c r="F30" s="105"/>
      <c r="G30" s="105"/>
      <c r="H30" s="102">
        <f t="shared" ref="H30:H34" si="6">SUM(D30:G30)</f>
        <v>0</v>
      </c>
      <c r="I30" s="102"/>
      <c r="J30" s="104">
        <f t="shared" si="5"/>
        <v>0</v>
      </c>
    </row>
    <row r="31" spans="1:12" x14ac:dyDescent="0.2">
      <c r="A31" s="319" t="s">
        <v>227</v>
      </c>
      <c r="B31" s="320"/>
      <c r="C31" s="67">
        <v>715</v>
      </c>
      <c r="D31" s="105"/>
      <c r="E31" s="105"/>
      <c r="F31" s="105"/>
      <c r="G31" s="105"/>
      <c r="H31" s="102">
        <f t="shared" si="6"/>
        <v>0</v>
      </c>
      <c r="I31" s="102"/>
      <c r="J31" s="104">
        <f t="shared" si="5"/>
        <v>0</v>
      </c>
    </row>
    <row r="32" spans="1:12" ht="24" customHeight="1" x14ac:dyDescent="0.2">
      <c r="A32" s="319" t="s">
        <v>228</v>
      </c>
      <c r="B32" s="320"/>
      <c r="C32" s="67">
        <v>716</v>
      </c>
      <c r="D32" s="105">
        <v>0</v>
      </c>
      <c r="E32" s="105">
        <v>0</v>
      </c>
      <c r="F32" s="105">
        <v>0</v>
      </c>
      <c r="G32" s="105"/>
      <c r="H32" s="102">
        <f t="shared" si="6"/>
        <v>0</v>
      </c>
      <c r="I32" s="102">
        <v>0</v>
      </c>
      <c r="J32" s="104">
        <f t="shared" si="5"/>
        <v>0</v>
      </c>
    </row>
    <row r="33" spans="1:10" ht="22.5" customHeight="1" x14ac:dyDescent="0.2">
      <c r="A33" s="319" t="s">
        <v>229</v>
      </c>
      <c r="B33" s="320"/>
      <c r="C33" s="67">
        <v>717</v>
      </c>
      <c r="D33" s="105">
        <v>0</v>
      </c>
      <c r="E33" s="105">
        <v>0</v>
      </c>
      <c r="F33" s="105">
        <v>0</v>
      </c>
      <c r="G33" s="105">
        <v>0</v>
      </c>
      <c r="H33" s="102">
        <f t="shared" si="6"/>
        <v>0</v>
      </c>
      <c r="I33" s="102"/>
      <c r="J33" s="104">
        <f t="shared" si="5"/>
        <v>0</v>
      </c>
    </row>
    <row r="34" spans="1:10" ht="38.25" customHeight="1" x14ac:dyDescent="0.2">
      <c r="A34" s="319" t="s">
        <v>230</v>
      </c>
      <c r="B34" s="320"/>
      <c r="C34" s="67">
        <v>718</v>
      </c>
      <c r="D34" s="105">
        <v>0</v>
      </c>
      <c r="E34" s="105">
        <v>0</v>
      </c>
      <c r="F34" s="105">
        <v>0</v>
      </c>
      <c r="G34" s="105"/>
      <c r="H34" s="102">
        <f t="shared" si="6"/>
        <v>0</v>
      </c>
      <c r="I34" s="102"/>
      <c r="J34" s="104">
        <f t="shared" si="5"/>
        <v>0</v>
      </c>
    </row>
    <row r="35" spans="1:10" ht="39" customHeight="1" thickBot="1" x14ac:dyDescent="0.25">
      <c r="A35" s="342" t="s">
        <v>265</v>
      </c>
      <c r="B35" s="343"/>
      <c r="C35" s="55">
        <v>800</v>
      </c>
      <c r="D35" s="107">
        <f>D24+D28+D25</f>
        <v>27865909</v>
      </c>
      <c r="E35" s="107">
        <f t="shared" ref="E35:J35" si="7">E24+E28+E25</f>
        <v>-617460</v>
      </c>
      <c r="F35" s="107">
        <f t="shared" si="7"/>
        <v>-10871233</v>
      </c>
      <c r="G35" s="107">
        <f t="shared" si="7"/>
        <v>14251932</v>
      </c>
      <c r="H35" s="107">
        <f t="shared" si="7"/>
        <v>30629148</v>
      </c>
      <c r="I35" s="107">
        <f t="shared" si="7"/>
        <v>-312859</v>
      </c>
      <c r="J35" s="107">
        <f t="shared" si="7"/>
        <v>30316289</v>
      </c>
    </row>
    <row r="36" spans="1:10" ht="20.25" customHeight="1" x14ac:dyDescent="0.2">
      <c r="A36" s="148"/>
      <c r="B36" s="148"/>
      <c r="C36" s="149"/>
      <c r="D36" s="150">
        <f>D35-Бух.баланс!H60</f>
        <v>0</v>
      </c>
      <c r="E36" s="150">
        <f>E35-Бух.баланс!H62</f>
        <v>0</v>
      </c>
      <c r="F36" s="150">
        <f>F35-Бух.баланс!H63-Бух.баланс!H61</f>
        <v>0</v>
      </c>
      <c r="G36" s="150">
        <f>G35-Бух.баланс!H64</f>
        <v>0</v>
      </c>
      <c r="H36" s="150">
        <f>H35-Бух.баланс!H65</f>
        <v>0</v>
      </c>
      <c r="I36" s="150">
        <f>I35-Бух.баланс!H66</f>
        <v>0</v>
      </c>
      <c r="J36" s="150">
        <f>J35-Бух.баланс!H67</f>
        <v>0</v>
      </c>
    </row>
    <row r="37" spans="1:10" x14ac:dyDescent="0.2">
      <c r="A37" s="147" t="s">
        <v>50</v>
      </c>
      <c r="B37" s="151" t="s">
        <v>261</v>
      </c>
      <c r="C37" s="151"/>
      <c r="D37" s="151"/>
      <c r="E37" s="91"/>
      <c r="F37" s="68"/>
      <c r="G37" s="68"/>
    </row>
    <row r="38" spans="1:10" x14ac:dyDescent="0.2">
      <c r="E38" s="90"/>
      <c r="F38" s="90"/>
      <c r="G38" s="90"/>
    </row>
    <row r="39" spans="1:10" x14ac:dyDescent="0.2">
      <c r="A39" s="147" t="s">
        <v>54</v>
      </c>
      <c r="B39" s="151" t="s">
        <v>260</v>
      </c>
      <c r="C39" s="151"/>
      <c r="D39" s="151"/>
      <c r="E39" s="91"/>
      <c r="F39" s="68"/>
      <c r="G39" s="68"/>
    </row>
    <row r="40" spans="1:10" x14ac:dyDescent="0.2">
      <c r="A40" s="7" t="s">
        <v>55</v>
      </c>
    </row>
    <row r="50" spans="7:7" x14ac:dyDescent="0.2">
      <c r="G50" s="164"/>
    </row>
  </sheetData>
  <mergeCells count="35">
    <mergeCell ref="A35:B35"/>
    <mergeCell ref="A14:B14"/>
    <mergeCell ref="A15:B15"/>
    <mergeCell ref="A16:B16"/>
    <mergeCell ref="A27:B27"/>
    <mergeCell ref="A17:B17"/>
    <mergeCell ref="A18:B18"/>
    <mergeCell ref="A19:B19"/>
    <mergeCell ref="A34:B34"/>
    <mergeCell ref="A29:B29"/>
    <mergeCell ref="A30:B30"/>
    <mergeCell ref="A26:B26"/>
    <mergeCell ref="A32:B32"/>
    <mergeCell ref="A33:B33"/>
    <mergeCell ref="H1:J1"/>
    <mergeCell ref="H2:J2"/>
    <mergeCell ref="H3:J3"/>
    <mergeCell ref="I8:I9"/>
    <mergeCell ref="J8:J9"/>
    <mergeCell ref="B6:I6"/>
    <mergeCell ref="A8:B9"/>
    <mergeCell ref="C8:C9"/>
    <mergeCell ref="D8:H8"/>
    <mergeCell ref="C5:I5"/>
    <mergeCell ref="A10:B10"/>
    <mergeCell ref="A24:B24"/>
    <mergeCell ref="A31:B31"/>
    <mergeCell ref="A11:B11"/>
    <mergeCell ref="A12:B12"/>
    <mergeCell ref="A25:B25"/>
    <mergeCell ref="A20:B20"/>
    <mergeCell ref="A21:B21"/>
    <mergeCell ref="A22:B22"/>
    <mergeCell ref="A13:B13"/>
    <mergeCell ref="A28:B28"/>
  </mergeCells>
  <phoneticPr fontId="7" type="noConversion"/>
  <pageMargins left="0.11811023622047245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2014-05-15T08:22:43Z</cp:lastPrinted>
  <dcterms:created xsi:type="dcterms:W3CDTF">2007-06-07T10:44:10Z</dcterms:created>
  <dcterms:modified xsi:type="dcterms:W3CDTF">2014-05-15T08:22:47Z</dcterms:modified>
</cp:coreProperties>
</file>