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баланс" sheetId="1" r:id="rId1"/>
    <sheet name="ОПиУ" sheetId="2" r:id="rId2"/>
    <sheet name="ОДД" sheetId="3" r:id="rId3"/>
    <sheet name="Капитал" sheetId="4" r:id="rId4"/>
  </sheets>
  <definedNames>
    <definedName name="sub1001579235" localSheetId="0">'баланс'!#REF!</definedName>
    <definedName name="sub1001579236" localSheetId="1">'ОПиУ'!#REF!</definedName>
    <definedName name="SUB2" localSheetId="0">'баланс'!#REF!</definedName>
    <definedName name="SUB3" localSheetId="1">'ОПиУ'!#REF!</definedName>
    <definedName name="SUB4" localSheetId="2">'ОДД'!#REF!</definedName>
    <definedName name="SUB6" localSheetId="3">'Капитал'!$I$1</definedName>
    <definedName name="_xlnm.Print_Titles" localSheetId="3">'Капитал'!$15:$16</definedName>
  </definedNames>
  <calcPr fullCalcOnLoad="1" refMode="R1C1"/>
</workbook>
</file>

<file path=xl/sharedStrings.xml><?xml version="1.0" encoding="utf-8"?>
<sst xmlns="http://schemas.openxmlformats.org/spreadsheetml/2006/main" count="296" uniqueCount="215">
  <si>
    <t>Активы</t>
  </si>
  <si>
    <t>Код строки</t>
  </si>
  <si>
    <t>I. Краткосрочные активы:</t>
  </si>
  <si>
    <t>Денежные средства и их эквиваленты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</si>
  <si>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</si>
  <si>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</si>
  <si>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</si>
  <si>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</si>
  <si>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</si>
  <si>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</si>
  <si>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</si>
  <si>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Инвестиционное имущество</t>
  </si>
  <si>
    <t>Основные средства</t>
  </si>
  <si>
    <t>Отложенные налоговые активы</t>
  </si>
  <si>
    <t>Обязательство и капитал</t>
  </si>
  <si>
    <t>III. Краткосрочные обязательства</t>
  </si>
  <si>
    <t>Займы</t>
  </si>
  <si>
    <t>Краткосрочная торговая и прочая кредиторская задолженность</t>
  </si>
  <si>
    <t>Прочие краткосрочные обязательства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</si>
  <si>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</si>
  <si>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</si>
  <si>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обязательства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</si>
  <si>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</si>
  <si>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</si>
  <si>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</si>
  <si>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</si>
  <si>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</si>
  <si>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</si>
  <si>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Доля неконтролирующих собственников</t>
  </si>
  <si>
    <t>                               (фамилия, имя, отчество)               (подпись)</t>
  </si>
  <si>
    <t>                                    (фамилия, имя, отчество)          (подпись)</t>
  </si>
  <si>
    <t>Место печати</t>
  </si>
  <si>
    <t>Наименование показателей</t>
  </si>
  <si>
    <t>Выручка</t>
  </si>
  <si>
    <t>Себестоимость реализованных товаров и услуг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</si>
  <si>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</si>
  <si>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</si>
  <si>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</si>
  <si>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</si>
  <si>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</si>
  <si>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</si>
  <si>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</si>
  <si>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</si>
  <si>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</si>
  <si>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</si>
  <si>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</si>
  <si>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</si>
  <si>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</si>
  <si>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</si>
  <si>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</si>
  <si>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</si>
  <si>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</si>
  <si>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</si>
  <si>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</si>
  <si>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</si>
  <si>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</si>
  <si>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</si>
  <si>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</si>
  <si>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</si>
  <si>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</si>
  <si>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</si>
  <si>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</si>
  <si>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</si>
  <si>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</si>
  <si>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</si>
  <si>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</si>
  <si>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</si>
  <si>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</si>
  <si>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тыс. тенге</t>
  </si>
  <si>
    <t>021</t>
  </si>
  <si>
    <t>023</t>
  </si>
  <si>
    <t>024</t>
  </si>
  <si>
    <t>025</t>
  </si>
  <si>
    <t>I. Движение денежных средств от операционной деятельности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</si>
  <si>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</si>
  <si>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</si>
  <si>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</si>
  <si>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</si>
  <si>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</si>
  <si>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</si>
  <si>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</si>
  <si>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</si>
  <si>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</si>
  <si>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</si>
  <si>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</si>
  <si>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</si>
  <si>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</si>
  <si>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</si>
  <si>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</si>
  <si>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</si>
  <si>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</si>
  <si>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</si>
  <si>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</si>
  <si>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</si>
  <si>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</si>
  <si>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</si>
  <si>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</si>
  <si>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</si>
  <si>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</si>
  <si>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</si>
  <si>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</si>
  <si>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</si>
  <si>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</si>
  <si>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</si>
  <si>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</si>
  <si>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</si>
  <si>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III. Движение денежных средств от финансовой деятельности</t>
  </si>
  <si>
    <t>эмиссия акций и других финансовых инструментов</t>
  </si>
  <si>
    <t>получение займов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</si>
  <si>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</si>
  <si>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</si>
  <si>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</si>
  <si>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</si>
  <si>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4. Влияние обменных курсов валют к тенге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</si>
  <si>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</si>
  <si>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</si>
  <si>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</si>
  <si>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</si>
  <si>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</si>
  <si>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</si>
  <si>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</si>
  <si>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</si>
  <si>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</si>
  <si>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</si>
  <si>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</si>
  <si>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</si>
  <si>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</si>
  <si>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</si>
  <si>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</si>
  <si>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</si>
  <si>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</si>
  <si>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</si>
  <si>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</si>
  <si>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</si>
  <si>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</si>
  <si>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</si>
  <si>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</si>
  <si>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</si>
  <si>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</si>
  <si>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</si>
  <si>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</si>
  <si>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</si>
  <si>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</si>
  <si>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</si>
  <si>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</si>
  <si>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</si>
  <si>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</si>
  <si>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</si>
  <si>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</si>
  <si>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Прибыль (убыток) за отчетный период</t>
  </si>
  <si>
    <t>Акционерное общество  "С.А.С."</t>
  </si>
  <si>
    <t>Акционерное общество "С.А.С."</t>
  </si>
  <si>
    <t>Гудвилл</t>
  </si>
  <si>
    <t>Балансовая стоимость одной простой акции (тенге)</t>
  </si>
  <si>
    <t xml:space="preserve"> </t>
  </si>
  <si>
    <r>
      <t>Главный бухгалтер:</t>
    </r>
    <r>
      <rPr>
        <sz val="9"/>
        <color indexed="8"/>
        <rFont val="Times New Roman"/>
        <family val="1"/>
      </rPr>
      <t>____Тургамбаева М.С. ________________</t>
    </r>
  </si>
  <si>
    <t>На начало отчетного периода 01.01.2021</t>
  </si>
  <si>
    <r>
      <t>Руководитель:</t>
    </r>
    <r>
      <rPr>
        <sz val="9"/>
        <color indexed="8"/>
        <rFont val="Times New Roman"/>
        <family val="1"/>
      </rPr>
      <t>___Бейсенбаев Г.Е.___________________ ________________</t>
    </r>
  </si>
  <si>
    <t>Консолидированный отчет о финансовом положении</t>
  </si>
  <si>
    <t>Суммы выражены в тысячах казахстанских тенге</t>
  </si>
  <si>
    <t>Консолидированный отчет о совокупном доходе</t>
  </si>
  <si>
    <t>Консолидированный отчет о движении денежных средств (прямой метод)</t>
  </si>
  <si>
    <t>Консолидированный отчет об изменениях в капитале</t>
  </si>
  <si>
    <t>Прим.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</si>
  <si>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</si>
  <si>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</si>
  <si>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</si>
  <si>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</si>
  <si>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</si>
  <si>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</si>
  <si>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</si>
  <si>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</si>
  <si>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</si>
  <si>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</si>
  <si>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21</t>
  </si>
  <si>
    <t>22</t>
  </si>
  <si>
    <t>23</t>
  </si>
  <si>
    <t>24</t>
  </si>
  <si>
    <t>25</t>
  </si>
  <si>
    <t>26</t>
  </si>
  <si>
    <t>27</t>
  </si>
  <si>
    <t>Прим</t>
  </si>
  <si>
    <t>Сальдо на 1 января 2021 года</t>
  </si>
  <si>
    <t>Сальдо на 1 января 2020</t>
  </si>
  <si>
    <t>Итого краткосрочных активов</t>
  </si>
  <si>
    <t xml:space="preserve">Итого долгосрочных активов </t>
  </si>
  <si>
    <t xml:space="preserve">Итого краткосрочных обязательств </t>
  </si>
  <si>
    <t xml:space="preserve">Итого долгосрочных обязательств </t>
  </si>
  <si>
    <t>Всего капитал</t>
  </si>
  <si>
    <t>Итого капитал, относимый на собственников материнской организации</t>
  </si>
  <si>
    <t xml:space="preserve">Валовая прибыль </t>
  </si>
  <si>
    <t xml:space="preserve">Итого операционная прибыль </t>
  </si>
  <si>
    <t xml:space="preserve">Прибыль (убыток) до налогообложения </t>
  </si>
  <si>
    <t>Прибыль за год  относимая на:</t>
  </si>
  <si>
    <t>Прочая совокупная прибыль, всего</t>
  </si>
  <si>
    <t xml:space="preserve">Общая совокупная прибыль </t>
  </si>
  <si>
    <t xml:space="preserve">1. Поступление денежных средств, всего </t>
  </si>
  <si>
    <t>2. Выбытие денежных средств, всего</t>
  </si>
  <si>
    <t xml:space="preserve">3. Чистая сумма денежных средств от операционной деятельности </t>
  </si>
  <si>
    <t>1. Поступление денежных средств, всего</t>
  </si>
  <si>
    <t xml:space="preserve">3. Чистая сумма денежных средств от инвестиционной деятельности </t>
  </si>
  <si>
    <t xml:space="preserve">2. Выбытие денежных средств, всего </t>
  </si>
  <si>
    <t xml:space="preserve">3. Чистая сумма денежных средств от финансовой деятельности </t>
  </si>
  <si>
    <t xml:space="preserve">5. Увеличение +/- уменьшение денежных средств </t>
  </si>
  <si>
    <t>Всего активы</t>
  </si>
  <si>
    <t>Всего обязательств и капитал</t>
  </si>
  <si>
    <t>по состоянию на  30 сентября 2021 года</t>
  </si>
  <si>
    <t>На конец отчетного периода 30.09.2021</t>
  </si>
  <si>
    <t>за период, заканчивающийся 30 сентября  2021 года</t>
  </si>
  <si>
    <t>за период , заканчивающийся 30 сентября 2021 г.</t>
  </si>
  <si>
    <t>за период, заканчивающийся 30 сентября 2021г.</t>
  </si>
  <si>
    <t>жарнама</t>
  </si>
  <si>
    <t>За отчетный период 01.01.2021-30.09.2021</t>
  </si>
  <si>
    <t>За предыдущий период  01.01.2020-30.09.2020</t>
  </si>
  <si>
    <t>Сальдо на 30.09.2021 год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</si>
</sst>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"/>
  </numFmts>
  <fonts count="51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33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89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3" fontId="9" fillId="2" borderId="10" xfId="0" applyNumberFormat="1" applyFont="1" applyFill="1" applyBorder="1" applyAlignment="1">
      <alignment horizontal="right" vertical="top" wrapText="1"/>
    </xf>
    <xf numFmtId="3" fontId="13" fillId="2" borderId="10" xfId="0" applyNumberFormat="1" applyFont="1" applyFill="1" applyBorder="1" applyAlignment="1">
      <alignment horizontal="right" vertical="top" wrapText="1"/>
    </xf>
    <xf numFmtId="3" fontId="2" fillId="2" borderId="10" xfId="0" applyNumberFormat="1" applyFont="1" applyFill="1" applyBorder="1" applyAlignment="1">
      <alignment horizontal="right" vertical="top" wrapText="1"/>
    </xf>
    <xf numFmtId="3" fontId="1" fillId="2" borderId="10" xfId="0" applyNumberFormat="1" applyFont="1" applyFill="1" applyBorder="1" applyAlignment="1">
      <alignment horizontal="right" vertical="top" wrapText="1"/>
    </xf>
    <xf numFmtId="3" fontId="2" fillId="2" borderId="10" xfId="0" applyNumberFormat="1" applyFont="1" applyFill="1" applyBorder="1" applyAlignment="1">
      <alignment horizontal="center" vertical="top" wrapText="1"/>
    </xf>
    <xf numFmtId="3" fontId="1" fillId="2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Border="1" applyAlignment="1">
      <alignment/>
    </xf>
    <xf numFmtId="0" fontId="14" fillId="0" borderId="0" xfId="0" applyFont="1" applyAlignment="1">
      <alignment vertical="center"/>
    </xf>
    <xf numFmtId="0" fontId="12" fillId="0" borderId="0" xfId="0" applyFont="1" applyBorder="1" applyAlignment="1">
      <alignment horizontal="center" wrapText="1"/>
    </xf>
    <xf numFmtId="0" fontId="49" fillId="0" borderId="0" xfId="0" applyFont="1" applyAlignment="1">
      <alignment horizontal="right" vertical="top"/>
    </xf>
    <xf numFmtId="0" fontId="50" fillId="0" borderId="0" xfId="0" applyFont="1" applyAlignment="1">
      <alignment horizontal="right" vertical="top"/>
    </xf>
    <xf numFmtId="0" fontId="12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PageLayoutView="0" workbookViewId="0" topLeftCell="A1">
      <selection activeCell="G38" sqref="G38"/>
    </sheetView>
  </sheetViews>
  <sheetFormatPr defaultColWidth="9.25390625" defaultRowHeight="12.75"/>
  <cols>
    <col min="1" max="1" width="52.875" style="8" customWidth="1"/>
    <col min="2" max="2" width="8.25390625" style="8" customWidth="1"/>
    <col min="3" max="3" width="15.75390625" style="8" customWidth="1"/>
    <col min="4" max="4" width="16.00390625" style="8" customWidth="1"/>
    <col min="5" max="6" width="8.875" style="8" hidden="1" customWidth="1"/>
    <col min="7" max="7" width="12.25390625" style="8" customWidth="1"/>
    <col min="8" max="10" width="8.875" style="8" customWidth="1"/>
    <col min="11" max="11" width="9.25390625" style="8" customWidth="1"/>
    <col min="12" max="16384" width="9.25390625" style="8" customWidth="1"/>
  </cols>
  <sheetData>
    <row r="1" spans="1:4" ht="24.75" customHeight="1">
      <c r="A1" s="41"/>
      <c r="B1" s="41"/>
      <c r="C1" s="41"/>
      <c r="D1" s="41"/>
    </row>
    <row r="2" spans="1:4" ht="24.75" customHeight="1">
      <c r="A2" s="46" t="s">
        <v>150</v>
      </c>
      <c r="B2" s="41"/>
      <c r="C2" s="41"/>
      <c r="D2" s="41"/>
    </row>
    <row r="3" ht="12">
      <c r="A3" s="16"/>
    </row>
    <row r="4" spans="1:4" ht="24.75" customHeight="1">
      <c r="A4" s="62" t="s">
        <v>158</v>
      </c>
      <c r="B4" s="62"/>
      <c r="C4" s="62"/>
      <c r="D4" s="62"/>
    </row>
    <row r="5" spans="1:4" ht="24.75" customHeight="1">
      <c r="A5" s="62" t="s">
        <v>206</v>
      </c>
      <c r="B5" s="62"/>
      <c r="C5" s="62"/>
      <c r="D5" s="62"/>
    </row>
    <row r="6" ht="12">
      <c r="F6" s="8" t="s">
        <v>211</v>
      </c>
    </row>
    <row r="7" spans="1:4" ht="12.75">
      <c r="A7" s="58" t="s">
        <v>159</v>
      </c>
      <c r="D7" s="13"/>
    </row>
    <row r="8" spans="1:6" ht="24">
      <c r="A8" s="9" t="s">
        <v>0</v>
      </c>
      <c r="B8" s="9" t="s">
        <v>163</v>
      </c>
      <c r="C8" s="9" t="s">
        <v>207</v>
      </c>
      <c r="D8" s="9" t="s">
        <v>156</v>
      </c>
      <c r="F8" s="40"/>
    </row>
    <row r="9" spans="1:4" ht="12">
      <c r="A9" s="14" t="s">
        <v>2</v>
      </c>
      <c r="B9" s="15"/>
      <c r="C9" s="20"/>
      <c r="D9" s="20"/>
    </row>
    <row r="10" spans="1:6" ht="12">
      <c r="A10" s="10" t="s">
        <v>3</v>
      </c>
      <c r="B10" s="17" t="s">
        <v>164</v>
      </c>
      <c r="C10" s="21">
        <f>123159+E10</f>
        <v>123179</v>
      </c>
      <c r="D10" s="21">
        <f>664691+F10</f>
        <v>664711</v>
      </c>
      <c r="E10" s="8">
        <v>20</v>
      </c>
      <c r="F10" s="8">
        <v>20</v>
      </c>
    </row>
    <row r="11" spans="1:4" ht="12">
      <c r="A11" s="10" t="s">
        <v>4</v>
      </c>
      <c r="B11" s="17" t="s">
        <v>165</v>
      </c>
      <c r="C11" s="21">
        <f>2235+E11</f>
        <v>2235</v>
      </c>
      <c r="D11" s="21">
        <v>9425</v>
      </c>
    </row>
    <row r="12" spans="1:4" ht="12">
      <c r="A12" s="10" t="s">
        <v>5</v>
      </c>
      <c r="B12" s="17" t="s">
        <v>166</v>
      </c>
      <c r="C12" s="21">
        <v>4930</v>
      </c>
      <c r="D12" s="21">
        <v>4925</v>
      </c>
    </row>
    <row r="13" spans="1:4" ht="12">
      <c r="A13" s="10" t="s">
        <v>6</v>
      </c>
      <c r="B13" s="17" t="s">
        <v>167</v>
      </c>
      <c r="C13" s="21">
        <v>82883</v>
      </c>
      <c r="D13" s="21">
        <v>94222</v>
      </c>
    </row>
    <row r="14" spans="1:6" ht="12">
      <c r="A14" s="10" t="s">
        <v>7</v>
      </c>
      <c r="B14" s="17" t="s">
        <v>168</v>
      </c>
      <c r="C14" s="21">
        <f>20284+E14</f>
        <v>22612</v>
      </c>
      <c r="D14" s="21">
        <v>21039</v>
      </c>
      <c r="E14" s="8">
        <v>2328</v>
      </c>
      <c r="F14" s="8">
        <v>2328</v>
      </c>
    </row>
    <row r="15" spans="1:4" ht="12">
      <c r="A15" s="14" t="s">
        <v>184</v>
      </c>
      <c r="B15" s="18"/>
      <c r="C15" s="51">
        <f>SUM(C10:C14)</f>
        <v>235839</v>
      </c>
      <c r="D15" s="51">
        <f>SUM(D10:D14)</f>
        <v>794322</v>
      </c>
    </row>
    <row r="16" spans="1:4" ht="24" hidden="1">
      <c r="A16" s="14" t="s">
        <v>8</v>
      </c>
      <c r="B16" s="18"/>
      <c r="C16" s="19"/>
      <c r="D16" s="19"/>
    </row>
    <row r="17" spans="1:4" ht="11.25" customHeight="1">
      <c r="A17" s="14" t="s">
        <v>9</v>
      </c>
      <c r="B17" s="18"/>
      <c r="C17" s="22"/>
      <c r="D17" s="22"/>
    </row>
    <row r="18" spans="1:4" ht="12">
      <c r="A18" s="10" t="s">
        <v>11</v>
      </c>
      <c r="B18" s="17" t="s">
        <v>169</v>
      </c>
      <c r="C18" s="21">
        <v>1919178</v>
      </c>
      <c r="D18" s="21">
        <v>1993684</v>
      </c>
    </row>
    <row r="19" spans="1:6" ht="12">
      <c r="A19" s="10" t="s">
        <v>12</v>
      </c>
      <c r="B19" s="17" t="s">
        <v>170</v>
      </c>
      <c r="C19" s="21">
        <f>18395+E19</f>
        <v>88395</v>
      </c>
      <c r="D19" s="21">
        <v>90405</v>
      </c>
      <c r="E19" s="8">
        <v>70000</v>
      </c>
      <c r="F19" s="8">
        <v>70002</v>
      </c>
    </row>
    <row r="20" spans="1:4" ht="12">
      <c r="A20" s="10" t="s">
        <v>10</v>
      </c>
      <c r="B20" s="17" t="s">
        <v>171</v>
      </c>
      <c r="C20" s="21">
        <v>2262400</v>
      </c>
      <c r="D20" s="21">
        <v>2262400</v>
      </c>
    </row>
    <row r="21" spans="1:6" ht="12">
      <c r="A21" s="10" t="s">
        <v>13</v>
      </c>
      <c r="B21" s="17" t="s">
        <v>172</v>
      </c>
      <c r="C21" s="21">
        <f>951682+E21</f>
        <v>962022</v>
      </c>
      <c r="D21" s="21">
        <v>962023</v>
      </c>
      <c r="E21" s="8">
        <v>10340</v>
      </c>
      <c r="F21" s="8">
        <v>10340</v>
      </c>
    </row>
    <row r="22" spans="1:6" ht="12">
      <c r="A22" s="10" t="s">
        <v>152</v>
      </c>
      <c r="B22" s="17" t="s">
        <v>173</v>
      </c>
      <c r="C22" s="21">
        <f>2237241+E22</f>
        <v>2237138</v>
      </c>
      <c r="D22" s="21">
        <v>2237138</v>
      </c>
      <c r="E22" s="8">
        <v>-103</v>
      </c>
      <c r="F22" s="8">
        <v>-103</v>
      </c>
    </row>
    <row r="23" spans="1:4" ht="12">
      <c r="A23" s="14" t="s">
        <v>185</v>
      </c>
      <c r="B23" s="18"/>
      <c r="C23" s="51">
        <f>SUM(C18:C22)</f>
        <v>7469133</v>
      </c>
      <c r="D23" s="51">
        <f>SUM(D18:D22)</f>
        <v>7545650</v>
      </c>
    </row>
    <row r="24" spans="1:7" ht="12">
      <c r="A24" s="14" t="s">
        <v>204</v>
      </c>
      <c r="B24" s="15"/>
      <c r="C24" s="51">
        <f>C15+C16+C23</f>
        <v>7704972</v>
      </c>
      <c r="D24" s="51">
        <f>D15+D16+D23</f>
        <v>8339972</v>
      </c>
      <c r="E24" s="8">
        <f>SUM(E9:E23)</f>
        <v>82585</v>
      </c>
      <c r="F24" s="8">
        <f>SUM(F9:F23)</f>
        <v>82587</v>
      </c>
      <c r="G24" s="29"/>
    </row>
    <row r="25" spans="1:4" ht="24">
      <c r="A25" s="10" t="s">
        <v>14</v>
      </c>
      <c r="B25" s="9" t="s">
        <v>163</v>
      </c>
      <c r="C25" s="9" t="s">
        <v>207</v>
      </c>
      <c r="D25" s="9" t="s">
        <v>156</v>
      </c>
    </row>
    <row r="26" spans="1:4" ht="12">
      <c r="A26" s="14" t="s">
        <v>15</v>
      </c>
      <c r="B26" s="15"/>
      <c r="C26" s="19"/>
      <c r="D26" s="22"/>
    </row>
    <row r="27" spans="1:4" ht="12">
      <c r="A27" s="10" t="s">
        <v>16</v>
      </c>
      <c r="B27" s="9">
        <v>15</v>
      </c>
      <c r="C27" s="21">
        <v>1331518</v>
      </c>
      <c r="D27" s="21">
        <v>1475513</v>
      </c>
    </row>
    <row r="28" spans="1:6" ht="12">
      <c r="A28" s="10" t="s">
        <v>17</v>
      </c>
      <c r="B28" s="9">
        <v>16</v>
      </c>
      <c r="C28" s="21">
        <f>1039570+E28+820-2</f>
        <v>1084436</v>
      </c>
      <c r="D28" s="21">
        <f>1247652</f>
        <v>1247652</v>
      </c>
      <c r="E28" s="8">
        <f>42958+660+430</f>
        <v>44048</v>
      </c>
      <c r="F28" s="8">
        <f>43618+430</f>
        <v>44048</v>
      </c>
    </row>
    <row r="29" spans="1:4" ht="12">
      <c r="A29" s="10" t="s">
        <v>18</v>
      </c>
      <c r="B29" s="9">
        <v>17</v>
      </c>
      <c r="C29" s="21">
        <v>321674</v>
      </c>
      <c r="D29" s="21">
        <v>391873</v>
      </c>
    </row>
    <row r="30" spans="1:4" ht="12">
      <c r="A30" s="14" t="s">
        <v>186</v>
      </c>
      <c r="B30" s="15"/>
      <c r="C30" s="51">
        <f>SUM(C27:C29)</f>
        <v>2737628</v>
      </c>
      <c r="D30" s="51">
        <f>SUM(D27:D29)</f>
        <v>3115038</v>
      </c>
    </row>
    <row r="31" spans="1:4" ht="24">
      <c r="A31" s="14" t="s">
        <v>19</v>
      </c>
      <c r="B31" s="15"/>
      <c r="C31" s="22"/>
      <c r="D31" s="22"/>
    </row>
    <row r="32" spans="1:4" ht="12">
      <c r="A32" s="14" t="s">
        <v>20</v>
      </c>
      <c r="B32" s="15"/>
      <c r="C32" s="22"/>
      <c r="D32" s="22"/>
    </row>
    <row r="33" spans="1:4" ht="12">
      <c r="A33" s="10" t="s">
        <v>16</v>
      </c>
      <c r="B33" s="9">
        <v>18</v>
      </c>
      <c r="C33" s="21">
        <v>9179534</v>
      </c>
      <c r="D33" s="21">
        <v>9362556</v>
      </c>
    </row>
    <row r="34" spans="1:6" ht="12">
      <c r="A34" s="10" t="s">
        <v>21</v>
      </c>
      <c r="B34" s="9">
        <v>19</v>
      </c>
      <c r="C34" s="21">
        <f>1527746+E34</f>
        <v>1609291</v>
      </c>
      <c r="D34" s="21">
        <f>1527746+F34</f>
        <v>1609291</v>
      </c>
      <c r="E34" s="8">
        <v>81545</v>
      </c>
      <c r="F34" s="8">
        <v>81545</v>
      </c>
    </row>
    <row r="35" spans="1:4" ht="12">
      <c r="A35" s="14" t="s">
        <v>187</v>
      </c>
      <c r="B35" s="15"/>
      <c r="C35" s="51">
        <f>SUM(C33:C34)</f>
        <v>10788825</v>
      </c>
      <c r="D35" s="51">
        <f>SUM(D33:D34)</f>
        <v>10971847</v>
      </c>
    </row>
    <row r="36" spans="1:4" ht="12">
      <c r="A36" s="14" t="s">
        <v>22</v>
      </c>
      <c r="B36" s="15"/>
      <c r="C36" s="22"/>
      <c r="D36" s="22"/>
    </row>
    <row r="37" spans="1:6" ht="12">
      <c r="A37" s="10" t="s">
        <v>23</v>
      </c>
      <c r="B37" s="9">
        <v>20</v>
      </c>
      <c r="C37" s="21">
        <f>1000000+E37</f>
        <v>1000000</v>
      </c>
      <c r="D37" s="21">
        <f>1000000+G37</f>
        <v>1000000</v>
      </c>
      <c r="F37" s="8">
        <v>0</v>
      </c>
    </row>
    <row r="38" spans="1:14" ht="12">
      <c r="A38" s="10" t="s">
        <v>27</v>
      </c>
      <c r="B38" s="9">
        <v>20</v>
      </c>
      <c r="C38" s="21">
        <f>-6778474+E38</f>
        <v>-6821481</v>
      </c>
      <c r="D38" s="21">
        <v>-6746913</v>
      </c>
      <c r="E38" s="29">
        <v>-43007</v>
      </c>
      <c r="F38" s="29">
        <v>-43005</v>
      </c>
      <c r="G38" s="29"/>
      <c r="H38" s="29"/>
      <c r="I38" s="29"/>
      <c r="N38" s="29"/>
    </row>
    <row r="39" spans="1:7" ht="24">
      <c r="A39" s="10" t="s">
        <v>189</v>
      </c>
      <c r="B39" s="9"/>
      <c r="C39" s="21">
        <f>C37+C38</f>
        <v>-5821481</v>
      </c>
      <c r="D39" s="21">
        <f>D37+D38</f>
        <v>-5746913</v>
      </c>
      <c r="G39" s="29"/>
    </row>
    <row r="40" spans="1:4" ht="12" hidden="1">
      <c r="A40" s="10" t="s">
        <v>28</v>
      </c>
      <c r="B40" s="9">
        <v>421</v>
      </c>
      <c r="C40" s="21"/>
      <c r="D40" s="21"/>
    </row>
    <row r="41" spans="1:6" ht="12">
      <c r="A41" s="14" t="s">
        <v>188</v>
      </c>
      <c r="B41" s="15"/>
      <c r="C41" s="51">
        <f>C39+C40</f>
        <v>-5821481</v>
      </c>
      <c r="D41" s="51">
        <f>D39+D40</f>
        <v>-5746913</v>
      </c>
      <c r="E41" s="8">
        <f>SUM(E28:E40)</f>
        <v>82586</v>
      </c>
      <c r="F41" s="8">
        <f>SUM(F28:F40)</f>
        <v>82588</v>
      </c>
    </row>
    <row r="42" spans="1:4" ht="12">
      <c r="A42" s="14" t="s">
        <v>205</v>
      </c>
      <c r="B42" s="15"/>
      <c r="C42" s="51">
        <f>C30+C31+C35+C41</f>
        <v>7704972</v>
      </c>
      <c r="D42" s="51">
        <f>D30+D31+D35+D41</f>
        <v>8339972</v>
      </c>
    </row>
    <row r="43" spans="1:4" ht="12">
      <c r="A43" s="11"/>
      <c r="C43" s="29"/>
      <c r="D43" s="29"/>
    </row>
    <row r="44" spans="1:8" ht="15">
      <c r="A44" s="45" t="s">
        <v>153</v>
      </c>
      <c r="B44" s="44"/>
      <c r="C44" s="50">
        <f>C41/100</f>
        <v>-58214.81</v>
      </c>
      <c r="D44" s="50">
        <f>D41/100</f>
        <v>-57469.13</v>
      </c>
      <c r="E44" s="49"/>
      <c r="G44" s="29"/>
      <c r="H44" s="49"/>
    </row>
    <row r="45" spans="1:3" ht="12">
      <c r="A45" s="11"/>
      <c r="B45" s="44"/>
      <c r="C45" s="29"/>
    </row>
    <row r="46" spans="1:6" ht="12">
      <c r="A46" s="11"/>
      <c r="B46" s="44"/>
      <c r="C46" s="29"/>
      <c r="F46" s="29"/>
    </row>
    <row r="47" ht="12">
      <c r="A47" s="11"/>
    </row>
    <row r="48" ht="12">
      <c r="A48" s="11"/>
    </row>
    <row r="49" ht="12">
      <c r="A49" s="12" t="s">
        <v>157</v>
      </c>
    </row>
    <row r="50" ht="12">
      <c r="A50" s="11" t="s">
        <v>29</v>
      </c>
    </row>
    <row r="51" ht="22.5" customHeight="1">
      <c r="A51" s="12" t="s">
        <v>155</v>
      </c>
    </row>
    <row r="52" ht="12">
      <c r="A52" s="11" t="s">
        <v>30</v>
      </c>
    </row>
    <row r="53" ht="12">
      <c r="A53" s="11"/>
    </row>
    <row r="54" ht="12">
      <c r="A54" s="11" t="s">
        <v>31</v>
      </c>
    </row>
    <row r="55" ht="12">
      <c r="A55" s="11"/>
    </row>
  </sheetData>
  <sheetProtection/>
  <mergeCells count="2">
    <mergeCell ref="A4:D4"/>
    <mergeCell ref="A5:D5"/>
  </mergeCells>
  <printOptions/>
  <pageMargins left="0.5905511811023623" right="0.3937007874015748" top="0" bottom="0" header="0.5118110236220472" footer="0.5118110236220472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zoomScalePageLayoutView="0" workbookViewId="0" topLeftCell="A1">
      <selection activeCell="C27" sqref="C27"/>
    </sheetView>
  </sheetViews>
  <sheetFormatPr defaultColWidth="9.25390625" defaultRowHeight="12.75"/>
  <cols>
    <col min="1" max="1" width="61.625" style="0" customWidth="1"/>
    <col min="2" max="2" width="8.375" style="0" customWidth="1"/>
    <col min="3" max="3" width="14.625" style="0" customWidth="1"/>
    <col min="4" max="4" width="16.125" style="0" customWidth="1"/>
    <col min="5" max="5" width="14.00390625" style="0" customWidth="1"/>
  </cols>
  <sheetData>
    <row r="1" spans="1:4" ht="15">
      <c r="A1" s="60"/>
      <c r="B1" s="60"/>
      <c r="C1" s="60"/>
      <c r="D1" s="60"/>
    </row>
    <row r="2" spans="1:4" ht="15.75">
      <c r="A2" s="48" t="s">
        <v>151</v>
      </c>
      <c r="B2" s="42"/>
      <c r="C2" s="42"/>
      <c r="D2" s="42"/>
    </row>
    <row r="3" spans="1:4" ht="15.75">
      <c r="A3" s="48"/>
      <c r="B3" s="42"/>
      <c r="C3" s="42"/>
      <c r="D3" s="42"/>
    </row>
    <row r="4" spans="1:4" ht="10.5" customHeight="1" hidden="1">
      <c r="A4" s="42"/>
      <c r="B4" s="42"/>
      <c r="C4" s="42"/>
      <c r="D4" s="42"/>
    </row>
    <row r="5" ht="12.75" hidden="1">
      <c r="A5" s="7"/>
    </row>
    <row r="6" spans="1:4" s="8" customFormat="1" ht="24.75" customHeight="1">
      <c r="A6" s="62" t="s">
        <v>160</v>
      </c>
      <c r="B6" s="62"/>
      <c r="C6" s="62"/>
      <c r="D6" s="62"/>
    </row>
    <row r="7" spans="1:4" s="8" customFormat="1" ht="24.75" customHeight="1">
      <c r="A7" s="62" t="s">
        <v>208</v>
      </c>
      <c r="B7" s="62"/>
      <c r="C7" s="62"/>
      <c r="D7" s="62"/>
    </row>
    <row r="8" spans="1:4" ht="12.75">
      <c r="A8" s="43"/>
      <c r="B8" s="43"/>
      <c r="C8" s="43"/>
      <c r="D8" s="43"/>
    </row>
    <row r="9" spans="1:4" s="8" customFormat="1" ht="12.75">
      <c r="A9" s="58" t="s">
        <v>159</v>
      </c>
      <c r="D9" s="13"/>
    </row>
    <row r="10" ht="13.5" customHeight="1" hidden="1">
      <c r="D10" s="2" t="s">
        <v>68</v>
      </c>
    </row>
    <row r="11" spans="1:4" s="8" customFormat="1" ht="36">
      <c r="A11" s="9" t="s">
        <v>32</v>
      </c>
      <c r="B11" s="9" t="s">
        <v>163</v>
      </c>
      <c r="C11" s="9" t="s">
        <v>212</v>
      </c>
      <c r="D11" s="9" t="s">
        <v>213</v>
      </c>
    </row>
    <row r="12" spans="1:4" ht="12.75">
      <c r="A12" s="4" t="s">
        <v>33</v>
      </c>
      <c r="B12" s="23" t="s">
        <v>174</v>
      </c>
      <c r="C12" s="24">
        <v>1081060</v>
      </c>
      <c r="D12" s="24">
        <v>800988</v>
      </c>
    </row>
    <row r="13" spans="1:4" ht="12.75">
      <c r="A13" s="4" t="s">
        <v>34</v>
      </c>
      <c r="B13" s="23" t="s">
        <v>175</v>
      </c>
      <c r="C13" s="24">
        <v>255</v>
      </c>
      <c r="D13" s="24">
        <v>83</v>
      </c>
    </row>
    <row r="14" spans="1:4" s="27" customFormat="1" ht="12.75">
      <c r="A14" s="25" t="s">
        <v>190</v>
      </c>
      <c r="B14" s="28"/>
      <c r="C14" s="52">
        <f>C12-C13</f>
        <v>1080805</v>
      </c>
      <c r="D14" s="52">
        <f>D12-D13</f>
        <v>800905</v>
      </c>
    </row>
    <row r="15" spans="1:6" ht="12.75">
      <c r="A15" s="4" t="s">
        <v>35</v>
      </c>
      <c r="B15" s="23" t="s">
        <v>176</v>
      </c>
      <c r="C15" s="24">
        <v>264254</v>
      </c>
      <c r="D15" s="24">
        <v>238849</v>
      </c>
      <c r="F15" s="34"/>
    </row>
    <row r="16" spans="1:4" ht="12.75">
      <c r="A16" s="4" t="s">
        <v>36</v>
      </c>
      <c r="B16" s="23" t="s">
        <v>177</v>
      </c>
      <c r="C16" s="24">
        <f>48725+3</f>
        <v>48728</v>
      </c>
      <c r="D16" s="24">
        <v>32160</v>
      </c>
    </row>
    <row r="17" spans="1:4" ht="12.75">
      <c r="A17" s="4" t="s">
        <v>38</v>
      </c>
      <c r="B17" s="23" t="s">
        <v>178</v>
      </c>
      <c r="C17" s="24">
        <v>29116</v>
      </c>
      <c r="D17" s="24">
        <v>24534</v>
      </c>
    </row>
    <row r="18" spans="1:4" ht="12.75">
      <c r="A18" s="4" t="s">
        <v>37</v>
      </c>
      <c r="B18" s="23" t="s">
        <v>179</v>
      </c>
      <c r="C18" s="24">
        <v>36989</v>
      </c>
      <c r="D18" s="24">
        <v>423175</v>
      </c>
    </row>
    <row r="19" spans="1:6" s="27" customFormat="1" ht="12.75">
      <c r="A19" s="25" t="s">
        <v>191</v>
      </c>
      <c r="B19" s="28"/>
      <c r="C19" s="53">
        <f>C14-C15-C16-C18+C17</f>
        <v>759950</v>
      </c>
      <c r="D19" s="53">
        <f>D14-D15-D16-D18+D17</f>
        <v>131255</v>
      </c>
      <c r="F19" s="39"/>
    </row>
    <row r="20" spans="1:4" ht="12.75" hidden="1">
      <c r="A20" s="4" t="s">
        <v>39</v>
      </c>
      <c r="B20" s="23" t="s">
        <v>69</v>
      </c>
      <c r="C20" s="24">
        <v>0</v>
      </c>
      <c r="D20" s="24"/>
    </row>
    <row r="21" spans="1:4" ht="12.75">
      <c r="A21" s="4" t="s">
        <v>40</v>
      </c>
      <c r="B21" s="23" t="s">
        <v>180</v>
      </c>
      <c r="C21" s="24">
        <v>834518</v>
      </c>
      <c r="D21" s="24">
        <v>562245</v>
      </c>
    </row>
    <row r="22" spans="1:4" ht="25.5" hidden="1">
      <c r="A22" s="4" t="s">
        <v>41</v>
      </c>
      <c r="B22" s="23" t="s">
        <v>70</v>
      </c>
      <c r="C22" s="24"/>
      <c r="D22" s="24"/>
    </row>
    <row r="23" spans="1:4" ht="12.75" hidden="1">
      <c r="A23" s="4" t="s">
        <v>42</v>
      </c>
      <c r="B23" s="23" t="s">
        <v>71</v>
      </c>
      <c r="C23" s="24"/>
      <c r="D23" s="24"/>
    </row>
    <row r="24" spans="1:4" ht="12.75" hidden="1">
      <c r="A24" s="4" t="s">
        <v>43</v>
      </c>
      <c r="B24" s="23" t="s">
        <v>72</v>
      </c>
      <c r="C24" s="24"/>
      <c r="D24" s="24"/>
    </row>
    <row r="25" spans="1:4" s="27" customFormat="1" ht="12.75">
      <c r="A25" s="25" t="s">
        <v>192</v>
      </c>
      <c r="B25" s="26"/>
      <c r="C25" s="53">
        <f>C19+C20-C21+C22+C23-C24</f>
        <v>-74568</v>
      </c>
      <c r="D25" s="53">
        <f>D19+D20-D21+D22+D23-D24</f>
        <v>-430990</v>
      </c>
    </row>
    <row r="26" spans="1:4" ht="12.75" hidden="1">
      <c r="A26" s="4" t="s">
        <v>44</v>
      </c>
      <c r="B26" s="3">
        <v>101</v>
      </c>
      <c r="C26" s="24"/>
      <c r="D26" s="24"/>
    </row>
    <row r="27" spans="1:4" ht="25.5">
      <c r="A27" s="4" t="s">
        <v>45</v>
      </c>
      <c r="B27" s="3"/>
      <c r="C27" s="24">
        <f>C25-C26</f>
        <v>-74568</v>
      </c>
      <c r="D27" s="24">
        <f>D25-D26</f>
        <v>-430990</v>
      </c>
    </row>
    <row r="28" spans="1:4" ht="25.5" hidden="1">
      <c r="A28" s="4" t="s">
        <v>46</v>
      </c>
      <c r="B28" s="3">
        <v>201</v>
      </c>
      <c r="C28" s="24"/>
      <c r="D28" s="24"/>
    </row>
    <row r="29" spans="1:4" s="27" customFormat="1" ht="12.75">
      <c r="A29" s="25" t="s">
        <v>193</v>
      </c>
      <c r="B29" s="26"/>
      <c r="C29" s="53">
        <f>C27+C28</f>
        <v>-74568</v>
      </c>
      <c r="D29" s="53">
        <f>D27+D28</f>
        <v>-430990</v>
      </c>
    </row>
    <row r="30" spans="1:4" ht="12.75" hidden="1">
      <c r="A30" s="4" t="s">
        <v>47</v>
      </c>
      <c r="B30" s="3"/>
      <c r="C30" s="24"/>
      <c r="D30" s="24"/>
    </row>
    <row r="31" spans="1:4" ht="12.75" hidden="1">
      <c r="A31" s="4" t="s">
        <v>48</v>
      </c>
      <c r="B31" s="3"/>
      <c r="C31" s="24"/>
      <c r="D31" s="24"/>
    </row>
    <row r="32" spans="1:4" ht="12.75">
      <c r="A32" s="4" t="s">
        <v>194</v>
      </c>
      <c r="B32" s="3"/>
      <c r="C32" s="54">
        <f>C34+C35+C36+C37+C38+C39+C40+C41+C42+C43+C44</f>
        <v>0</v>
      </c>
      <c r="D32" s="54">
        <f>D34+D35+D36+D37+D38+D39+D40+D41+D42+D43+D44</f>
        <v>0</v>
      </c>
    </row>
    <row r="33" spans="1:4" ht="12.75" hidden="1">
      <c r="A33" s="4" t="s">
        <v>49</v>
      </c>
      <c r="B33" s="3"/>
      <c r="C33" s="24"/>
      <c r="D33" s="24"/>
    </row>
    <row r="34" spans="1:4" ht="12.75" hidden="1">
      <c r="A34" s="4" t="s">
        <v>50</v>
      </c>
      <c r="B34" s="3"/>
      <c r="C34" s="24"/>
      <c r="D34" s="24"/>
    </row>
    <row r="35" spans="1:4" ht="15" customHeight="1" hidden="1">
      <c r="A35" s="4" t="s">
        <v>51</v>
      </c>
      <c r="B35" s="3"/>
      <c r="C35" s="24"/>
      <c r="D35" s="24"/>
    </row>
    <row r="36" spans="1:4" ht="25.5" customHeight="1" hidden="1">
      <c r="A36" s="4" t="s">
        <v>52</v>
      </c>
      <c r="B36" s="3"/>
      <c r="C36" s="24"/>
      <c r="D36" s="24"/>
    </row>
    <row r="37" spans="1:4" ht="12.75" hidden="1">
      <c r="A37" s="4" t="s">
        <v>53</v>
      </c>
      <c r="B37" s="3"/>
      <c r="C37" s="24"/>
      <c r="D37" s="24"/>
    </row>
    <row r="38" spans="1:4" ht="25.5" hidden="1">
      <c r="A38" s="4" t="s">
        <v>54</v>
      </c>
      <c r="B38" s="3"/>
      <c r="C38" s="24"/>
      <c r="D38" s="24"/>
    </row>
    <row r="39" spans="1:4" ht="12.75" hidden="1">
      <c r="A39" s="4" t="s">
        <v>55</v>
      </c>
      <c r="B39" s="3"/>
      <c r="C39" s="24"/>
      <c r="D39" s="24"/>
    </row>
    <row r="40" spans="1:4" ht="12.75" hidden="1">
      <c r="A40" s="4" t="s">
        <v>56</v>
      </c>
      <c r="B40" s="3"/>
      <c r="C40" s="24"/>
      <c r="D40" s="24"/>
    </row>
    <row r="41" spans="1:4" ht="12.75" hidden="1">
      <c r="A41" s="4" t="s">
        <v>57</v>
      </c>
      <c r="B41" s="3"/>
      <c r="C41" s="24"/>
      <c r="D41" s="24"/>
    </row>
    <row r="42" spans="1:4" ht="12.75" hidden="1">
      <c r="A42" s="4" t="s">
        <v>58</v>
      </c>
      <c r="B42" s="3"/>
      <c r="C42" s="24"/>
      <c r="D42" s="24"/>
    </row>
    <row r="43" spans="1:4" ht="12.75" hidden="1">
      <c r="A43" s="4" t="s">
        <v>59</v>
      </c>
      <c r="B43" s="3"/>
      <c r="C43" s="24"/>
      <c r="D43" s="24"/>
    </row>
    <row r="44" spans="1:4" ht="12.75" hidden="1">
      <c r="A44" s="4" t="s">
        <v>60</v>
      </c>
      <c r="B44" s="3"/>
      <c r="C44" s="24"/>
      <c r="D44" s="24"/>
    </row>
    <row r="45" spans="1:5" s="27" customFormat="1" ht="12.75">
      <c r="A45" s="25" t="s">
        <v>195</v>
      </c>
      <c r="B45" s="26"/>
      <c r="C45" s="53">
        <f>C29+C32</f>
        <v>-74568</v>
      </c>
      <c r="D45" s="53">
        <f>D29+D32</f>
        <v>-430990</v>
      </c>
      <c r="E45" s="39"/>
    </row>
    <row r="46" spans="1:4" ht="12.75" hidden="1">
      <c r="A46" s="4" t="s">
        <v>61</v>
      </c>
      <c r="B46" s="3"/>
      <c r="C46" s="24"/>
      <c r="D46" s="24"/>
    </row>
    <row r="47" spans="1:4" ht="12.75" hidden="1">
      <c r="A47" s="4" t="s">
        <v>47</v>
      </c>
      <c r="B47" s="3"/>
      <c r="C47" s="24"/>
      <c r="D47" s="24"/>
    </row>
    <row r="48" spans="1:4" ht="12.75" hidden="1">
      <c r="A48" s="4" t="s">
        <v>62</v>
      </c>
      <c r="B48" s="3"/>
      <c r="C48" s="24"/>
      <c r="D48" s="24"/>
    </row>
    <row r="49" spans="1:4" ht="12.75">
      <c r="A49" s="4" t="s">
        <v>63</v>
      </c>
      <c r="B49" s="3">
        <v>28</v>
      </c>
      <c r="C49" s="38">
        <f>C52</f>
        <v>-0.74568</v>
      </c>
      <c r="D49" s="38">
        <f>D52</f>
        <v>-4.3099</v>
      </c>
    </row>
    <row r="50" spans="1:4" ht="12.75" hidden="1">
      <c r="A50" s="4" t="s">
        <v>49</v>
      </c>
      <c r="B50" s="3"/>
      <c r="C50" s="38"/>
      <c r="D50" s="38"/>
    </row>
    <row r="51" spans="1:4" ht="12.75" hidden="1">
      <c r="A51" s="4" t="s">
        <v>64</v>
      </c>
      <c r="B51" s="3"/>
      <c r="C51" s="38"/>
      <c r="D51" s="38"/>
    </row>
    <row r="52" spans="1:4" ht="12.75" hidden="1">
      <c r="A52" s="4" t="s">
        <v>65</v>
      </c>
      <c r="B52" s="3"/>
      <c r="C52" s="38">
        <f>C45/100000</f>
        <v>-0.74568</v>
      </c>
      <c r="D52" s="38">
        <f>D45/100000</f>
        <v>-4.3099</v>
      </c>
    </row>
    <row r="53" spans="1:4" ht="12.75" hidden="1">
      <c r="A53" s="4" t="s">
        <v>66</v>
      </c>
      <c r="B53" s="3"/>
      <c r="C53" s="24"/>
      <c r="D53" s="24"/>
    </row>
    <row r="54" spans="1:4" ht="12.75" hidden="1">
      <c r="A54" s="4" t="s">
        <v>67</v>
      </c>
      <c r="B54" s="3"/>
      <c r="C54" s="24"/>
      <c r="D54" s="24"/>
    </row>
    <row r="55" spans="1:4" ht="12.75" hidden="1">
      <c r="A55" s="4" t="s">
        <v>65</v>
      </c>
      <c r="B55" s="3"/>
      <c r="C55" s="24"/>
      <c r="D55" s="24"/>
    </row>
    <row r="56" spans="1:4" ht="12.75" hidden="1">
      <c r="A56" s="4" t="s">
        <v>66</v>
      </c>
      <c r="B56" s="3"/>
      <c r="C56" s="24"/>
      <c r="D56" s="24"/>
    </row>
    <row r="57" ht="12.75">
      <c r="A57" s="1"/>
    </row>
    <row r="58" ht="12.75">
      <c r="A58" s="1"/>
    </row>
    <row r="59" s="8" customFormat="1" ht="12">
      <c r="A59" s="12" t="s">
        <v>157</v>
      </c>
    </row>
    <row r="60" s="8" customFormat="1" ht="12">
      <c r="A60" s="11" t="s">
        <v>29</v>
      </c>
    </row>
    <row r="61" s="8" customFormat="1" ht="22.5" customHeight="1">
      <c r="A61" s="12" t="s">
        <v>155</v>
      </c>
    </row>
    <row r="62" s="8" customFormat="1" ht="12">
      <c r="A62" s="11" t="s">
        <v>30</v>
      </c>
    </row>
    <row r="63" s="8" customFormat="1" ht="12">
      <c r="A63" s="11"/>
    </row>
    <row r="64" s="8" customFormat="1" ht="12">
      <c r="A64" s="11" t="s">
        <v>31</v>
      </c>
    </row>
  </sheetData>
  <sheetProtection/>
  <mergeCells count="2">
    <mergeCell ref="A6:D6"/>
    <mergeCell ref="A7:D7"/>
  </mergeCells>
  <printOptions/>
  <pageMargins left="0.5905511811023623" right="0.7874015748031497" top="0" bottom="0" header="0.5118110236220472" footer="0.5118110236220472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zoomScalePageLayoutView="0" workbookViewId="0" topLeftCell="A1">
      <selection activeCell="B74" sqref="B74"/>
    </sheetView>
  </sheetViews>
  <sheetFormatPr defaultColWidth="9.00390625" defaultRowHeight="12.75"/>
  <cols>
    <col min="1" max="1" width="57.00390625" style="0" customWidth="1"/>
    <col min="2" max="2" width="6.375" style="0" bestFit="1" customWidth="1"/>
    <col min="3" max="3" width="16.75390625" style="0" customWidth="1"/>
    <col min="4" max="4" width="16.00390625" style="0" customWidth="1"/>
    <col min="5" max="5" width="1.00390625" style="0" customWidth="1"/>
    <col min="6" max="6" width="6.75390625" style="0" customWidth="1"/>
    <col min="8" max="8" width="8.875" style="0" bestFit="1" customWidth="1"/>
  </cols>
  <sheetData>
    <row r="1" spans="1:4" ht="12.75">
      <c r="A1" s="1"/>
      <c r="D1" s="2"/>
    </row>
    <row r="2" spans="1:4" ht="15.75">
      <c r="A2" s="47" t="s">
        <v>151</v>
      </c>
      <c r="D2" s="2"/>
    </row>
    <row r="3" spans="1:4" ht="15.75">
      <c r="A3" s="47"/>
      <c r="D3" s="2"/>
    </row>
    <row r="4" spans="1:4" ht="12.75">
      <c r="A4" s="7"/>
      <c r="D4" s="2"/>
    </row>
    <row r="5" spans="1:4" s="8" customFormat="1" ht="24.75" customHeight="1">
      <c r="A5" s="62" t="s">
        <v>161</v>
      </c>
      <c r="B5" s="62"/>
      <c r="C5" s="62"/>
      <c r="D5" s="62"/>
    </row>
    <row r="6" spans="1:4" s="8" customFormat="1" ht="24.75" customHeight="1">
      <c r="A6" s="62" t="s">
        <v>209</v>
      </c>
      <c r="B6" s="62"/>
      <c r="C6" s="62"/>
      <c r="D6" s="62"/>
    </row>
    <row r="7" ht="12.75">
      <c r="A7" s="6"/>
    </row>
    <row r="8" spans="1:4" s="8" customFormat="1" ht="12.75">
      <c r="A8" s="58" t="s">
        <v>159</v>
      </c>
      <c r="D8" s="13"/>
    </row>
    <row r="9" spans="1:4" ht="41.25" customHeight="1">
      <c r="A9" s="3" t="s">
        <v>32</v>
      </c>
      <c r="B9" s="3" t="s">
        <v>181</v>
      </c>
      <c r="C9" s="9" t="s">
        <v>212</v>
      </c>
      <c r="D9" s="9" t="s">
        <v>213</v>
      </c>
    </row>
    <row r="10" spans="1:4" ht="12.75">
      <c r="A10" s="63" t="s">
        <v>73</v>
      </c>
      <c r="B10" s="63"/>
      <c r="C10" s="63"/>
      <c r="D10" s="63"/>
    </row>
    <row r="11" spans="1:4" s="27" customFormat="1" ht="12.75">
      <c r="A11" s="25" t="s">
        <v>196</v>
      </c>
      <c r="B11" s="28"/>
      <c r="C11" s="53">
        <f>SUM(C13:C18)</f>
        <v>1148688</v>
      </c>
      <c r="D11" s="53">
        <f>SUM(D13:D18)</f>
        <v>821249</v>
      </c>
    </row>
    <row r="12" spans="1:4" ht="12.75">
      <c r="A12" s="4" t="s">
        <v>49</v>
      </c>
      <c r="B12" s="3"/>
      <c r="C12" s="24"/>
      <c r="D12" s="24"/>
    </row>
    <row r="13" spans="1:8" ht="12.75">
      <c r="A13" s="4" t="s">
        <v>74</v>
      </c>
      <c r="B13" s="23"/>
      <c r="C13" s="24">
        <v>63192</v>
      </c>
      <c r="D13" s="24">
        <v>57731</v>
      </c>
      <c r="H13" s="34"/>
    </row>
    <row r="14" spans="1:4" ht="12.75" hidden="1">
      <c r="A14" s="4" t="s">
        <v>75</v>
      </c>
      <c r="B14" s="23"/>
      <c r="C14" s="24"/>
      <c r="D14" s="24"/>
    </row>
    <row r="15" spans="1:4" ht="12.75">
      <c r="A15" s="4" t="s">
        <v>76</v>
      </c>
      <c r="B15" s="23"/>
      <c r="C15" s="24">
        <v>1085496</v>
      </c>
      <c r="D15" s="24">
        <v>763518</v>
      </c>
    </row>
    <row r="16" spans="1:4" ht="12.75" hidden="1">
      <c r="A16" s="4" t="s">
        <v>77</v>
      </c>
      <c r="B16" s="23"/>
      <c r="C16" s="24"/>
      <c r="D16" s="24"/>
    </row>
    <row r="17" spans="1:4" ht="12.75" hidden="1">
      <c r="A17" s="4" t="s">
        <v>78</v>
      </c>
      <c r="B17" s="23"/>
      <c r="C17" s="24"/>
      <c r="D17" s="24"/>
    </row>
    <row r="18" spans="1:4" ht="12.75" hidden="1">
      <c r="A18" s="4" t="s">
        <v>79</v>
      </c>
      <c r="B18" s="23"/>
      <c r="C18" s="24"/>
      <c r="D18" s="24"/>
    </row>
    <row r="19" spans="1:4" s="27" customFormat="1" ht="12.75">
      <c r="A19" s="25" t="s">
        <v>197</v>
      </c>
      <c r="B19" s="28"/>
      <c r="C19" s="53">
        <f>SUM(C21:C27)</f>
        <v>1506252</v>
      </c>
      <c r="D19" s="53">
        <f>SUM(D21:D27)</f>
        <v>711640</v>
      </c>
    </row>
    <row r="20" spans="1:4" ht="12.75">
      <c r="A20" s="4" t="s">
        <v>49</v>
      </c>
      <c r="B20" s="23"/>
      <c r="C20" s="24"/>
      <c r="D20" s="24"/>
    </row>
    <row r="21" spans="1:5" ht="12.75">
      <c r="A21" s="4" t="s">
        <v>80</v>
      </c>
      <c r="B21" s="23"/>
      <c r="C21" s="24">
        <v>396768</v>
      </c>
      <c r="D21" s="24">
        <v>422249</v>
      </c>
      <c r="E21">
        <v>7</v>
      </c>
    </row>
    <row r="22" spans="1:4" ht="12.75">
      <c r="A22" s="4" t="s">
        <v>81</v>
      </c>
      <c r="B22" s="23"/>
      <c r="C22" s="24">
        <v>21917</v>
      </c>
      <c r="D22" s="24">
        <v>97140</v>
      </c>
    </row>
    <row r="23" spans="1:8" ht="12.75">
      <c r="A23" s="4" t="s">
        <v>82</v>
      </c>
      <c r="B23" s="23"/>
      <c r="C23" s="24">
        <v>5984</v>
      </c>
      <c r="D23" s="24">
        <v>8086</v>
      </c>
      <c r="H23" s="34"/>
    </row>
    <row r="24" spans="1:4" ht="12.75">
      <c r="A24" s="4" t="s">
        <v>83</v>
      </c>
      <c r="B24" s="23"/>
      <c r="C24" s="24">
        <v>985441</v>
      </c>
      <c r="D24" s="24">
        <v>70686</v>
      </c>
    </row>
    <row r="25" spans="1:4" ht="12.75">
      <c r="A25" s="4" t="s">
        <v>84</v>
      </c>
      <c r="B25" s="23"/>
      <c r="C25" s="24"/>
      <c r="D25" s="24">
        <v>8257</v>
      </c>
    </row>
    <row r="26" spans="1:5" ht="12.75">
      <c r="A26" s="4" t="s">
        <v>85</v>
      </c>
      <c r="B26" s="23"/>
      <c r="C26" s="24">
        <v>95903</v>
      </c>
      <c r="D26" s="24">
        <v>105071</v>
      </c>
      <c r="E26">
        <v>20</v>
      </c>
    </row>
    <row r="27" spans="1:5" ht="12.75">
      <c r="A27" s="4" t="s">
        <v>86</v>
      </c>
      <c r="B27" s="23"/>
      <c r="C27" s="24">
        <v>239</v>
      </c>
      <c r="D27" s="24">
        <v>151</v>
      </c>
      <c r="E27">
        <v>30</v>
      </c>
    </row>
    <row r="28" spans="1:4" s="27" customFormat="1" ht="12.75">
      <c r="A28" s="25" t="s">
        <v>198</v>
      </c>
      <c r="B28" s="28"/>
      <c r="C28" s="53">
        <f>C11-C19</f>
        <v>-357564</v>
      </c>
      <c r="D28" s="53">
        <f>D11-D19</f>
        <v>109609</v>
      </c>
    </row>
    <row r="29" spans="1:4" ht="12.75">
      <c r="A29" s="63" t="s">
        <v>87</v>
      </c>
      <c r="B29" s="63"/>
      <c r="C29" s="63"/>
      <c r="D29" s="63"/>
    </row>
    <row r="30" spans="1:4" s="27" customFormat="1" ht="12.75">
      <c r="A30" s="25" t="s">
        <v>199</v>
      </c>
      <c r="B30" s="28"/>
      <c r="C30" s="53">
        <f>SUM(C32:C42)</f>
        <v>0</v>
      </c>
      <c r="D30" s="53">
        <f>SUM(D32:D42)</f>
        <v>0</v>
      </c>
    </row>
    <row r="31" spans="1:4" ht="12.75" hidden="1">
      <c r="A31" s="4" t="s">
        <v>49</v>
      </c>
      <c r="B31" s="23"/>
      <c r="C31" s="24"/>
      <c r="D31" s="24"/>
    </row>
    <row r="32" spans="1:4" ht="12.75" hidden="1">
      <c r="A32" s="4" t="s">
        <v>88</v>
      </c>
      <c r="B32" s="23"/>
      <c r="C32" s="24">
        <v>0</v>
      </c>
      <c r="D32" s="24">
        <v>0</v>
      </c>
    </row>
    <row r="33" spans="1:4" ht="12.75" hidden="1">
      <c r="A33" s="4" t="s">
        <v>89</v>
      </c>
      <c r="B33" s="23"/>
      <c r="C33" s="24">
        <v>0</v>
      </c>
      <c r="D33" s="24">
        <v>0</v>
      </c>
    </row>
    <row r="34" spans="1:4" ht="12.75" hidden="1">
      <c r="A34" s="4" t="s">
        <v>90</v>
      </c>
      <c r="B34" s="23"/>
      <c r="C34" s="24"/>
      <c r="D34" s="24"/>
    </row>
    <row r="35" spans="1:4" ht="25.5" hidden="1">
      <c r="A35" s="4" t="s">
        <v>91</v>
      </c>
      <c r="B35" s="23"/>
      <c r="C35" s="24"/>
      <c r="D35" s="24"/>
    </row>
    <row r="36" spans="1:4" ht="12.75" hidden="1">
      <c r="A36" s="4" t="s">
        <v>92</v>
      </c>
      <c r="B36" s="23"/>
      <c r="C36" s="24"/>
      <c r="D36" s="24"/>
    </row>
    <row r="37" spans="1:4" ht="12.75" hidden="1">
      <c r="A37" s="4" t="s">
        <v>93</v>
      </c>
      <c r="B37" s="23"/>
      <c r="C37" s="24"/>
      <c r="D37" s="24"/>
    </row>
    <row r="38" spans="1:4" ht="12.75" hidden="1">
      <c r="A38" s="4" t="s">
        <v>94</v>
      </c>
      <c r="B38" s="23"/>
      <c r="C38" s="24"/>
      <c r="D38" s="24"/>
    </row>
    <row r="39" spans="1:4" ht="12.75" hidden="1">
      <c r="A39" s="4" t="s">
        <v>95</v>
      </c>
      <c r="B39" s="23"/>
      <c r="C39" s="24"/>
      <c r="D39" s="24"/>
    </row>
    <row r="40" spans="1:4" ht="12.75" hidden="1">
      <c r="A40" s="4" t="s">
        <v>96</v>
      </c>
      <c r="B40" s="23"/>
      <c r="C40" s="24"/>
      <c r="D40" s="24"/>
    </row>
    <row r="41" spans="1:4" ht="12.75" hidden="1">
      <c r="A41" s="4" t="s">
        <v>78</v>
      </c>
      <c r="B41" s="23"/>
      <c r="C41" s="24"/>
      <c r="D41" s="24"/>
    </row>
    <row r="42" spans="1:4" ht="12.75" hidden="1">
      <c r="A42" s="4" t="s">
        <v>79</v>
      </c>
      <c r="B42" s="23"/>
      <c r="C42" s="24"/>
      <c r="D42" s="24"/>
    </row>
    <row r="43" spans="1:4" s="27" customFormat="1" ht="12.75">
      <c r="A43" s="25" t="s">
        <v>197</v>
      </c>
      <c r="B43" s="28"/>
      <c r="C43" s="53">
        <f>SUM(C45:C55)</f>
        <v>0</v>
      </c>
      <c r="D43" s="53">
        <f>SUM(D45:D55)</f>
        <v>0</v>
      </c>
    </row>
    <row r="44" spans="1:4" ht="12.75" hidden="1">
      <c r="A44" s="4" t="s">
        <v>49</v>
      </c>
      <c r="B44" s="3"/>
      <c r="C44" s="24"/>
      <c r="D44" s="24"/>
    </row>
    <row r="45" spans="1:4" ht="12.75" hidden="1">
      <c r="A45" s="4" t="s">
        <v>97</v>
      </c>
      <c r="B45" s="23"/>
      <c r="C45" s="24"/>
      <c r="D45" s="24"/>
    </row>
    <row r="46" spans="1:4" ht="12.75" hidden="1">
      <c r="A46" s="4" t="s">
        <v>98</v>
      </c>
      <c r="B46" s="23"/>
      <c r="C46" s="24"/>
      <c r="D46" s="24"/>
    </row>
    <row r="47" spans="1:4" ht="12.75" hidden="1">
      <c r="A47" s="4" t="s">
        <v>99</v>
      </c>
      <c r="B47" s="23"/>
      <c r="C47" s="24"/>
      <c r="D47" s="24"/>
    </row>
    <row r="48" spans="1:4" ht="25.5" hidden="1">
      <c r="A48" s="4" t="s">
        <v>100</v>
      </c>
      <c r="B48" s="23"/>
      <c r="C48" s="24"/>
      <c r="D48" s="24" t="s">
        <v>154</v>
      </c>
    </row>
    <row r="49" spans="1:4" ht="12.75" hidden="1">
      <c r="A49" s="4" t="s">
        <v>101</v>
      </c>
      <c r="B49" s="23"/>
      <c r="C49" s="24">
        <v>0</v>
      </c>
      <c r="D49" s="24"/>
    </row>
    <row r="50" spans="1:4" ht="12.75" hidden="1">
      <c r="A50" s="4" t="s">
        <v>102</v>
      </c>
      <c r="B50" s="23"/>
      <c r="C50" s="24"/>
      <c r="D50" s="24"/>
    </row>
    <row r="51" spans="1:4" ht="12.75" hidden="1">
      <c r="A51" s="4" t="s">
        <v>103</v>
      </c>
      <c r="B51" s="23"/>
      <c r="C51" s="24"/>
      <c r="D51" s="24"/>
    </row>
    <row r="52" spans="1:4" ht="12.75" hidden="1">
      <c r="A52" s="4" t="s">
        <v>104</v>
      </c>
      <c r="B52" s="23"/>
      <c r="C52" s="24"/>
      <c r="D52" s="24"/>
    </row>
    <row r="53" spans="1:4" ht="12.75" hidden="1">
      <c r="A53" s="4" t="s">
        <v>95</v>
      </c>
      <c r="B53" s="23"/>
      <c r="C53" s="24"/>
      <c r="D53" s="24"/>
    </row>
    <row r="54" spans="1:4" ht="12.75" hidden="1">
      <c r="A54" s="4" t="s">
        <v>105</v>
      </c>
      <c r="B54" s="23"/>
      <c r="C54" s="24"/>
      <c r="D54" s="24"/>
    </row>
    <row r="55" spans="1:4" ht="12.75" hidden="1">
      <c r="A55" s="4" t="s">
        <v>86</v>
      </c>
      <c r="B55" s="23"/>
      <c r="C55" s="24"/>
      <c r="D55" s="24"/>
    </row>
    <row r="56" spans="1:4" s="27" customFormat="1" ht="25.5">
      <c r="A56" s="25" t="s">
        <v>200</v>
      </c>
      <c r="B56" s="28"/>
      <c r="C56" s="53">
        <f>C30-C43</f>
        <v>0</v>
      </c>
      <c r="D56" s="53">
        <f>D30-D43</f>
        <v>0</v>
      </c>
    </row>
    <row r="57" spans="1:4" ht="12.75">
      <c r="A57" s="63" t="s">
        <v>106</v>
      </c>
      <c r="B57" s="63"/>
      <c r="C57" s="63"/>
      <c r="D57" s="63"/>
    </row>
    <row r="58" spans="1:4" s="27" customFormat="1" ht="12.75">
      <c r="A58" s="25" t="s">
        <v>196</v>
      </c>
      <c r="B58" s="28"/>
      <c r="C58" s="53">
        <f>SUM(C60:C63)</f>
        <v>0</v>
      </c>
      <c r="D58" s="53">
        <f>SUM(D60:D63)</f>
        <v>9347445</v>
      </c>
    </row>
    <row r="59" spans="1:4" ht="12.75">
      <c r="A59" s="4" t="s">
        <v>49</v>
      </c>
      <c r="B59" s="23"/>
      <c r="C59" s="24"/>
      <c r="D59" s="24"/>
    </row>
    <row r="60" spans="1:4" ht="12.75" hidden="1">
      <c r="A60" s="4" t="s">
        <v>107</v>
      </c>
      <c r="B60" s="23"/>
      <c r="C60" s="24"/>
      <c r="D60" s="24"/>
    </row>
    <row r="61" spans="1:4" ht="12.75">
      <c r="A61" s="4" t="s">
        <v>108</v>
      </c>
      <c r="B61" s="23"/>
      <c r="C61" s="24"/>
      <c r="D61" s="24">
        <v>9347445</v>
      </c>
    </row>
    <row r="62" spans="1:4" ht="12.75" hidden="1">
      <c r="A62" s="4" t="s">
        <v>78</v>
      </c>
      <c r="B62" s="23"/>
      <c r="C62" s="24"/>
      <c r="D62" s="24"/>
    </row>
    <row r="63" spans="1:4" ht="12.75" hidden="1">
      <c r="A63" s="4" t="s">
        <v>79</v>
      </c>
      <c r="B63" s="23"/>
      <c r="C63" s="24"/>
      <c r="D63" s="24"/>
    </row>
    <row r="64" spans="1:4" s="27" customFormat="1" ht="12.75">
      <c r="A64" s="25" t="s">
        <v>201</v>
      </c>
      <c r="B64" s="28"/>
      <c r="C64" s="53">
        <f>SUM(C66:C70)</f>
        <v>183050</v>
      </c>
      <c r="D64" s="53">
        <f>SUM(D66:D70)</f>
        <v>9380789</v>
      </c>
    </row>
    <row r="65" spans="1:4" ht="12.75">
      <c r="A65" s="4" t="s">
        <v>49</v>
      </c>
      <c r="B65" s="23"/>
      <c r="C65" s="24"/>
      <c r="D65" s="24"/>
    </row>
    <row r="66" spans="1:4" ht="12.75">
      <c r="A66" s="4" t="s">
        <v>109</v>
      </c>
      <c r="B66" s="23"/>
      <c r="C66" s="24">
        <v>183050</v>
      </c>
      <c r="D66" s="24">
        <v>9380789</v>
      </c>
    </row>
    <row r="67" spans="1:4" ht="12.75" hidden="1">
      <c r="A67" s="4" t="s">
        <v>83</v>
      </c>
      <c r="B67" s="23"/>
      <c r="C67" s="24"/>
      <c r="D67" s="24"/>
    </row>
    <row r="68" spans="1:4" ht="12.75" hidden="1">
      <c r="A68" s="4" t="s">
        <v>110</v>
      </c>
      <c r="B68" s="23"/>
      <c r="C68" s="24"/>
      <c r="D68" s="24"/>
    </row>
    <row r="69" spans="1:4" ht="12.75" hidden="1">
      <c r="A69" s="4" t="s">
        <v>111</v>
      </c>
      <c r="B69" s="23"/>
      <c r="C69" s="24"/>
      <c r="D69" s="24"/>
    </row>
    <row r="70" spans="1:4" ht="12.75" hidden="1">
      <c r="A70" s="4" t="s">
        <v>112</v>
      </c>
      <c r="B70" s="23"/>
      <c r="C70" s="24"/>
      <c r="D70" s="24"/>
    </row>
    <row r="71" spans="1:4" s="27" customFormat="1" ht="12.75">
      <c r="A71" s="25" t="s">
        <v>202</v>
      </c>
      <c r="B71" s="28"/>
      <c r="C71" s="53">
        <f>C58-C64</f>
        <v>-183050</v>
      </c>
      <c r="D71" s="53">
        <f>D58-D64</f>
        <v>-33344</v>
      </c>
    </row>
    <row r="72" spans="1:4" ht="12.75">
      <c r="A72" s="4" t="s">
        <v>113</v>
      </c>
      <c r="B72" s="23"/>
      <c r="C72" s="24">
        <v>-918</v>
      </c>
      <c r="D72" s="24">
        <v>-91062</v>
      </c>
    </row>
    <row r="73" spans="1:4" s="27" customFormat="1" ht="12.75">
      <c r="A73" s="25" t="s">
        <v>203</v>
      </c>
      <c r="B73" s="28"/>
      <c r="C73" s="53">
        <f>C28+C56+C71+C72</f>
        <v>-541532</v>
      </c>
      <c r="D73" s="53">
        <f>D28+D56+D71+D72</f>
        <v>-14797</v>
      </c>
    </row>
    <row r="74" spans="1:6" ht="25.5">
      <c r="A74" s="4" t="s">
        <v>114</v>
      </c>
      <c r="B74" s="23" t="s">
        <v>164</v>
      </c>
      <c r="C74" s="24">
        <v>664711</v>
      </c>
      <c r="D74" s="24">
        <v>202935</v>
      </c>
      <c r="E74" s="34">
        <v>77</v>
      </c>
      <c r="F74" s="34"/>
    </row>
    <row r="75" spans="1:6" ht="12.75">
      <c r="A75" s="4" t="s">
        <v>115</v>
      </c>
      <c r="B75" s="23" t="s">
        <v>164</v>
      </c>
      <c r="C75" s="24">
        <f>C74+C73</f>
        <v>123179</v>
      </c>
      <c r="D75" s="24">
        <f>D74+D73</f>
        <v>188138</v>
      </c>
      <c r="F75" s="34"/>
    </row>
    <row r="76" spans="1:4" ht="12.75">
      <c r="A76" s="30"/>
      <c r="B76" s="31"/>
      <c r="C76" s="31"/>
      <c r="D76" s="31"/>
    </row>
    <row r="77" spans="1:4" ht="12.75">
      <c r="A77" s="30"/>
      <c r="B77" s="31"/>
      <c r="C77" s="57"/>
      <c r="D77" s="31"/>
    </row>
    <row r="78" spans="1:4" ht="12.75">
      <c r="A78" s="1"/>
      <c r="B78" s="31"/>
      <c r="C78" s="57"/>
      <c r="D78" s="31"/>
    </row>
    <row r="79" s="8" customFormat="1" ht="12">
      <c r="A79" s="12" t="s">
        <v>157</v>
      </c>
    </row>
    <row r="80" s="8" customFormat="1" ht="12">
      <c r="A80" s="11" t="s">
        <v>29</v>
      </c>
    </row>
    <row r="81" s="8" customFormat="1" ht="22.5" customHeight="1">
      <c r="A81" s="12" t="s">
        <v>155</v>
      </c>
    </row>
    <row r="82" s="8" customFormat="1" ht="12">
      <c r="A82" s="11" t="s">
        <v>30</v>
      </c>
    </row>
    <row r="83" s="8" customFormat="1" ht="12">
      <c r="A83" s="11"/>
    </row>
    <row r="84" s="8" customFormat="1" ht="12">
      <c r="A84" s="11" t="s">
        <v>31</v>
      </c>
    </row>
  </sheetData>
  <sheetProtection/>
  <mergeCells count="5">
    <mergeCell ref="A57:D57"/>
    <mergeCell ref="A5:D5"/>
    <mergeCell ref="A6:D6"/>
    <mergeCell ref="A10:D10"/>
    <mergeCell ref="A29:D29"/>
  </mergeCells>
  <printOptions/>
  <pageMargins left="0.35433070866141736" right="0.43307086614173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tabSelected="1" zoomScalePageLayoutView="0" workbookViewId="0" topLeftCell="A7">
      <pane xSplit="1" ySplit="10" topLeftCell="B17" activePane="bottomRight" state="frozen"/>
      <selection pane="topLeft" activeCell="A7" sqref="A7"/>
      <selection pane="topRight" activeCell="B7" sqref="B7"/>
      <selection pane="bottomLeft" activeCell="A16" sqref="A16"/>
      <selection pane="bottomRight" activeCell="F21" sqref="F21"/>
    </sheetView>
  </sheetViews>
  <sheetFormatPr defaultColWidth="9.00390625" defaultRowHeight="12.75"/>
  <cols>
    <col min="1" max="1" width="41.125" style="0" customWidth="1"/>
    <col min="2" max="2" width="7.375" style="0" customWidth="1"/>
    <col min="3" max="3" width="13.375" style="0" customWidth="1"/>
    <col min="4" max="4" width="8.25390625" style="0" bestFit="1" customWidth="1"/>
    <col min="6" max="6" width="9.00390625" style="0" customWidth="1"/>
    <col min="7" max="7" width="13.75390625" style="0" customWidth="1"/>
    <col min="8" max="8" width="11.875" style="0" customWidth="1"/>
    <col min="9" max="9" width="13.25390625" style="0" customWidth="1"/>
    <col min="10" max="10" width="9.75390625" style="0" bestFit="1" customWidth="1"/>
  </cols>
  <sheetData>
    <row r="1" ht="12.75">
      <c r="I1" s="2"/>
    </row>
    <row r="2" spans="8:9" ht="12.75">
      <c r="H2" s="5"/>
      <c r="I2" s="36"/>
    </row>
    <row r="3" ht="12.75">
      <c r="I3" s="2"/>
    </row>
    <row r="4" ht="12.75">
      <c r="I4" s="2"/>
    </row>
    <row r="5" ht="12.75">
      <c r="I5" s="2"/>
    </row>
    <row r="7" spans="1:9" ht="12.75">
      <c r="A7" s="61"/>
      <c r="B7" s="61"/>
      <c r="C7" s="61"/>
      <c r="D7" s="61"/>
      <c r="E7" s="61"/>
      <c r="F7" s="61"/>
      <c r="G7" s="61"/>
      <c r="H7" s="61"/>
      <c r="I7" s="61"/>
    </row>
    <row r="8" ht="15.75">
      <c r="A8" s="47" t="s">
        <v>151</v>
      </c>
    </row>
    <row r="9" ht="12.75">
      <c r="A9" s="1"/>
    </row>
    <row r="10" spans="1:9" s="8" customFormat="1" ht="24.75" customHeight="1">
      <c r="A10" s="62" t="s">
        <v>162</v>
      </c>
      <c r="B10" s="62"/>
      <c r="C10" s="62"/>
      <c r="D10" s="62"/>
      <c r="E10" s="62"/>
      <c r="F10" s="62"/>
      <c r="G10" s="62"/>
      <c r="H10" s="62"/>
      <c r="I10" s="62"/>
    </row>
    <row r="11" spans="1:4" s="8" customFormat="1" ht="24.75" customHeight="1" hidden="1">
      <c r="A11" s="62"/>
      <c r="B11" s="62"/>
      <c r="C11" s="62"/>
      <c r="D11" s="62"/>
    </row>
    <row r="12" spans="1:9" s="8" customFormat="1" ht="24.75" customHeight="1">
      <c r="A12" s="62" t="s">
        <v>210</v>
      </c>
      <c r="B12" s="62"/>
      <c r="C12" s="62"/>
      <c r="D12" s="62"/>
      <c r="E12" s="62"/>
      <c r="F12" s="62"/>
      <c r="G12" s="62"/>
      <c r="H12" s="62"/>
      <c r="I12" s="62"/>
    </row>
    <row r="13" spans="1:9" s="8" customFormat="1" ht="24.75" customHeight="1">
      <c r="A13" s="59"/>
      <c r="B13" s="59"/>
      <c r="C13" s="59"/>
      <c r="D13" s="59"/>
      <c r="E13" s="59"/>
      <c r="F13" s="59"/>
      <c r="G13" s="59"/>
      <c r="H13" s="59"/>
      <c r="I13" s="59"/>
    </row>
    <row r="14" spans="1:4" s="8" customFormat="1" ht="12.75">
      <c r="A14" s="58" t="s">
        <v>159</v>
      </c>
      <c r="D14" s="13"/>
    </row>
    <row r="15" spans="1:9" ht="12.75">
      <c r="A15" s="64" t="s">
        <v>116</v>
      </c>
      <c r="B15" s="64" t="s">
        <v>1</v>
      </c>
      <c r="C15" s="64" t="s">
        <v>117</v>
      </c>
      <c r="D15" s="64"/>
      <c r="E15" s="64"/>
      <c r="F15" s="64"/>
      <c r="G15" s="64"/>
      <c r="H15" s="64" t="s">
        <v>28</v>
      </c>
      <c r="I15" s="64" t="s">
        <v>118</v>
      </c>
    </row>
    <row r="16" spans="1:9" ht="89.25">
      <c r="A16" s="64"/>
      <c r="B16" s="64"/>
      <c r="C16" s="35" t="s">
        <v>23</v>
      </c>
      <c r="D16" s="35" t="s">
        <v>24</v>
      </c>
      <c r="E16" s="35" t="s">
        <v>25</v>
      </c>
      <c r="F16" s="35" t="s">
        <v>26</v>
      </c>
      <c r="G16" s="35" t="s">
        <v>119</v>
      </c>
      <c r="H16" s="64"/>
      <c r="I16" s="64"/>
    </row>
    <row r="17" spans="1:9" s="27" customFormat="1" ht="12.75">
      <c r="A17" s="25" t="s">
        <v>183</v>
      </c>
      <c r="B17" s="28"/>
      <c r="C17" s="32">
        <v>1000000</v>
      </c>
      <c r="D17" s="32">
        <v>0</v>
      </c>
      <c r="E17" s="32">
        <v>0</v>
      </c>
      <c r="F17" s="32">
        <v>0</v>
      </c>
      <c r="G17" s="32">
        <v>-6948604</v>
      </c>
      <c r="H17" s="32">
        <v>0</v>
      </c>
      <c r="I17" s="55">
        <f>C17+G17</f>
        <v>-5948604</v>
      </c>
    </row>
    <row r="18" spans="1:9" ht="12.75" hidden="1">
      <c r="A18" s="4" t="s">
        <v>120</v>
      </c>
      <c r="B18" s="23"/>
      <c r="C18" s="33"/>
      <c r="D18" s="33"/>
      <c r="E18" s="33"/>
      <c r="F18" s="33"/>
      <c r="G18" s="33"/>
      <c r="H18" s="33"/>
      <c r="I18" s="33"/>
    </row>
    <row r="19" spans="1:9" s="27" customFormat="1" ht="12.75" hidden="1">
      <c r="A19" s="25" t="s">
        <v>121</v>
      </c>
      <c r="B19" s="26"/>
      <c r="C19" s="55">
        <v>1000000</v>
      </c>
      <c r="D19" s="55">
        <f aca="true" t="shared" si="0" ref="D19:I19">D17+D18</f>
        <v>0</v>
      </c>
      <c r="E19" s="55">
        <f t="shared" si="0"/>
        <v>0</v>
      </c>
      <c r="F19" s="55">
        <f t="shared" si="0"/>
        <v>0</v>
      </c>
      <c r="G19" s="55">
        <f t="shared" si="0"/>
        <v>-6948604</v>
      </c>
      <c r="H19" s="55">
        <f t="shared" si="0"/>
        <v>0</v>
      </c>
      <c r="I19" s="55">
        <f t="shared" si="0"/>
        <v>-5948604</v>
      </c>
    </row>
    <row r="20" spans="1:9" s="27" customFormat="1" ht="25.5" hidden="1">
      <c r="A20" s="25" t="s">
        <v>122</v>
      </c>
      <c r="B20" s="26"/>
      <c r="C20" s="55">
        <f aca="true" t="shared" si="1" ref="C20:H20">C21+C22</f>
        <v>0</v>
      </c>
      <c r="D20" s="55">
        <f t="shared" si="1"/>
        <v>0</v>
      </c>
      <c r="E20" s="55">
        <f t="shared" si="1"/>
        <v>0</v>
      </c>
      <c r="F20" s="55">
        <f t="shared" si="1"/>
        <v>0</v>
      </c>
      <c r="G20" s="55">
        <f>G21</f>
        <v>201691</v>
      </c>
      <c r="H20" s="55">
        <f t="shared" si="1"/>
        <v>0</v>
      </c>
      <c r="I20" s="55">
        <f>SUM(C20:H20)</f>
        <v>201691</v>
      </c>
    </row>
    <row r="21" spans="1:9" ht="12.75">
      <c r="A21" s="4" t="s">
        <v>123</v>
      </c>
      <c r="B21" s="3"/>
      <c r="C21" s="33"/>
      <c r="D21" s="33"/>
      <c r="E21" s="33"/>
      <c r="F21" s="33"/>
      <c r="G21" s="33">
        <v>201691</v>
      </c>
      <c r="H21" s="33"/>
      <c r="I21" s="32">
        <f aca="true" t="shared" si="2" ref="I21:I79">SUM(C21:H21)</f>
        <v>201691</v>
      </c>
    </row>
    <row r="22" spans="1:9" s="37" customFormat="1" ht="25.5" hidden="1">
      <c r="A22" s="4" t="s">
        <v>124</v>
      </c>
      <c r="B22" s="3"/>
      <c r="C22" s="56">
        <f aca="true" t="shared" si="3" ref="C22:H22">SUM(C24:C32)</f>
        <v>0</v>
      </c>
      <c r="D22" s="56">
        <f t="shared" si="3"/>
        <v>0</v>
      </c>
      <c r="E22" s="56">
        <f t="shared" si="3"/>
        <v>0</v>
      </c>
      <c r="F22" s="56">
        <f t="shared" si="3"/>
        <v>0</v>
      </c>
      <c r="G22" s="56">
        <f t="shared" si="3"/>
        <v>0</v>
      </c>
      <c r="H22" s="56">
        <f t="shared" si="3"/>
        <v>0</v>
      </c>
      <c r="I22" s="56">
        <f t="shared" si="2"/>
        <v>0</v>
      </c>
    </row>
    <row r="23" spans="1:9" ht="12.75" hidden="1">
      <c r="A23" s="4" t="s">
        <v>49</v>
      </c>
      <c r="B23" s="3"/>
      <c r="C23" s="33"/>
      <c r="D23" s="33"/>
      <c r="E23" s="33"/>
      <c r="F23" s="33"/>
      <c r="G23" s="33"/>
      <c r="H23" s="33"/>
      <c r="I23" s="32"/>
    </row>
    <row r="24" spans="1:9" ht="25.5" hidden="1">
      <c r="A24" s="4" t="s">
        <v>125</v>
      </c>
      <c r="B24" s="3"/>
      <c r="C24" s="33"/>
      <c r="D24" s="33"/>
      <c r="E24" s="33"/>
      <c r="F24" s="33"/>
      <c r="G24" s="33"/>
      <c r="H24" s="33"/>
      <c r="I24" s="55">
        <f t="shared" si="2"/>
        <v>0</v>
      </c>
    </row>
    <row r="25" spans="1:9" ht="25.5" hidden="1">
      <c r="A25" s="4" t="s">
        <v>126</v>
      </c>
      <c r="B25" s="3"/>
      <c r="C25" s="33"/>
      <c r="D25" s="33"/>
      <c r="E25" s="33"/>
      <c r="F25" s="33"/>
      <c r="G25" s="33"/>
      <c r="H25" s="33"/>
      <c r="I25" s="55">
        <f t="shared" si="2"/>
        <v>0</v>
      </c>
    </row>
    <row r="26" spans="1:9" ht="38.25" hidden="1">
      <c r="A26" s="4" t="s">
        <v>127</v>
      </c>
      <c r="B26" s="3"/>
      <c r="C26" s="33"/>
      <c r="D26" s="33"/>
      <c r="E26" s="33"/>
      <c r="F26" s="33"/>
      <c r="G26" s="33"/>
      <c r="H26" s="33"/>
      <c r="I26" s="55">
        <f t="shared" si="2"/>
        <v>0</v>
      </c>
    </row>
    <row r="27" spans="1:9" ht="51" hidden="1">
      <c r="A27" s="4" t="s">
        <v>52</v>
      </c>
      <c r="B27" s="3"/>
      <c r="C27" s="33"/>
      <c r="D27" s="33"/>
      <c r="E27" s="33"/>
      <c r="F27" s="33"/>
      <c r="G27" s="33"/>
      <c r="H27" s="33"/>
      <c r="I27" s="55">
        <f t="shared" si="2"/>
        <v>0</v>
      </c>
    </row>
    <row r="28" spans="1:9" ht="25.5" hidden="1">
      <c r="A28" s="4" t="s">
        <v>53</v>
      </c>
      <c r="B28" s="3"/>
      <c r="C28" s="33"/>
      <c r="D28" s="33"/>
      <c r="E28" s="33"/>
      <c r="F28" s="33"/>
      <c r="G28" s="33"/>
      <c r="H28" s="33"/>
      <c r="I28" s="55">
        <f t="shared" si="2"/>
        <v>0</v>
      </c>
    </row>
    <row r="29" spans="1:9" ht="25.5" hidden="1">
      <c r="A29" s="4" t="s">
        <v>54</v>
      </c>
      <c r="B29" s="3"/>
      <c r="C29" s="33"/>
      <c r="D29" s="33"/>
      <c r="E29" s="33"/>
      <c r="F29" s="33"/>
      <c r="G29" s="33"/>
      <c r="H29" s="33"/>
      <c r="I29" s="55">
        <f t="shared" si="2"/>
        <v>0</v>
      </c>
    </row>
    <row r="30" spans="1:9" ht="25.5" hidden="1">
      <c r="A30" s="4" t="s">
        <v>128</v>
      </c>
      <c r="B30" s="3"/>
      <c r="C30" s="33"/>
      <c r="D30" s="33"/>
      <c r="E30" s="33"/>
      <c r="F30" s="33"/>
      <c r="G30" s="33"/>
      <c r="H30" s="33"/>
      <c r="I30" s="55">
        <f t="shared" si="2"/>
        <v>0</v>
      </c>
    </row>
    <row r="31" spans="1:9" ht="25.5" hidden="1">
      <c r="A31" s="4" t="s">
        <v>56</v>
      </c>
      <c r="B31" s="3"/>
      <c r="C31" s="33"/>
      <c r="D31" s="33"/>
      <c r="E31" s="33"/>
      <c r="F31" s="33"/>
      <c r="G31" s="33"/>
      <c r="H31" s="33"/>
      <c r="I31" s="55">
        <f t="shared" si="2"/>
        <v>0</v>
      </c>
    </row>
    <row r="32" spans="1:9" ht="25.5" hidden="1">
      <c r="A32" s="4" t="s">
        <v>57</v>
      </c>
      <c r="B32" s="3"/>
      <c r="C32" s="33"/>
      <c r="D32" s="33"/>
      <c r="E32" s="33"/>
      <c r="F32" s="33"/>
      <c r="G32" s="33"/>
      <c r="H32" s="33"/>
      <c r="I32" s="55">
        <f t="shared" si="2"/>
        <v>0</v>
      </c>
    </row>
    <row r="33" spans="1:9" s="27" customFormat="1" ht="25.5" hidden="1">
      <c r="A33" s="25" t="s">
        <v>129</v>
      </c>
      <c r="B33" s="26"/>
      <c r="C33" s="55">
        <f aca="true" t="shared" si="4" ref="C33:H33">SUM(C40:C47)+C35</f>
        <v>0</v>
      </c>
      <c r="D33" s="55">
        <f t="shared" si="4"/>
        <v>0</v>
      </c>
      <c r="E33" s="55">
        <f t="shared" si="4"/>
        <v>0</v>
      </c>
      <c r="F33" s="55">
        <f t="shared" si="4"/>
        <v>0</v>
      </c>
      <c r="G33" s="55">
        <f t="shared" si="4"/>
        <v>0</v>
      </c>
      <c r="H33" s="55">
        <f t="shared" si="4"/>
        <v>0</v>
      </c>
      <c r="I33" s="55">
        <f t="shared" si="2"/>
        <v>0</v>
      </c>
    </row>
    <row r="34" spans="1:9" ht="12.75" hidden="1">
      <c r="A34" s="4" t="s">
        <v>49</v>
      </c>
      <c r="B34" s="3"/>
      <c r="C34" s="33"/>
      <c r="D34" s="33"/>
      <c r="E34" s="33"/>
      <c r="F34" s="33"/>
      <c r="G34" s="33"/>
      <c r="H34" s="33"/>
      <c r="I34" s="32"/>
    </row>
    <row r="35" spans="1:9" ht="12.75" hidden="1">
      <c r="A35" s="4" t="s">
        <v>130</v>
      </c>
      <c r="B35" s="3"/>
      <c r="C35" s="33"/>
      <c r="D35" s="33"/>
      <c r="E35" s="33"/>
      <c r="F35" s="33"/>
      <c r="G35" s="33"/>
      <c r="H35" s="33"/>
      <c r="I35" s="32"/>
    </row>
    <row r="36" spans="1:9" ht="12.75" hidden="1">
      <c r="A36" s="4" t="s">
        <v>49</v>
      </c>
      <c r="B36" s="3"/>
      <c r="C36" s="33"/>
      <c r="D36" s="33"/>
      <c r="E36" s="33"/>
      <c r="F36" s="33"/>
      <c r="G36" s="33"/>
      <c r="H36" s="33"/>
      <c r="I36" s="32"/>
    </row>
    <row r="37" spans="1:9" ht="12.75" hidden="1">
      <c r="A37" s="4" t="s">
        <v>131</v>
      </c>
      <c r="B37" s="3"/>
      <c r="C37" s="33"/>
      <c r="D37" s="33"/>
      <c r="E37" s="33"/>
      <c r="F37" s="33"/>
      <c r="G37" s="33"/>
      <c r="H37" s="33"/>
      <c r="I37" s="32"/>
    </row>
    <row r="38" spans="1:9" ht="25.5" hidden="1">
      <c r="A38" s="4" t="s">
        <v>132</v>
      </c>
      <c r="B38" s="3"/>
      <c r="C38" s="33"/>
      <c r="D38" s="33"/>
      <c r="E38" s="33"/>
      <c r="F38" s="33"/>
      <c r="G38" s="33"/>
      <c r="H38" s="33"/>
      <c r="I38" s="32"/>
    </row>
    <row r="39" spans="1:9" ht="25.5" hidden="1">
      <c r="A39" s="4" t="s">
        <v>133</v>
      </c>
      <c r="B39" s="3"/>
      <c r="C39" s="33"/>
      <c r="D39" s="33"/>
      <c r="E39" s="33"/>
      <c r="F39" s="33"/>
      <c r="G39" s="33"/>
      <c r="H39" s="33"/>
      <c r="I39" s="32"/>
    </row>
    <row r="40" spans="1:9" ht="12.75" hidden="1">
      <c r="A40" s="4" t="s">
        <v>134</v>
      </c>
      <c r="B40" s="3"/>
      <c r="C40" s="33"/>
      <c r="D40" s="33"/>
      <c r="E40" s="33"/>
      <c r="F40" s="33"/>
      <c r="G40" s="33"/>
      <c r="H40" s="33"/>
      <c r="I40" s="55">
        <f t="shared" si="2"/>
        <v>0</v>
      </c>
    </row>
    <row r="41" spans="1:9" ht="25.5" hidden="1">
      <c r="A41" s="4" t="s">
        <v>135</v>
      </c>
      <c r="B41" s="3"/>
      <c r="C41" s="33"/>
      <c r="D41" s="33"/>
      <c r="E41" s="33"/>
      <c r="F41" s="33"/>
      <c r="G41" s="33"/>
      <c r="H41" s="33"/>
      <c r="I41" s="55">
        <f t="shared" si="2"/>
        <v>0</v>
      </c>
    </row>
    <row r="42" spans="1:9" ht="25.5" hidden="1">
      <c r="A42" s="4" t="s">
        <v>136</v>
      </c>
      <c r="B42" s="3"/>
      <c r="C42" s="33"/>
      <c r="D42" s="33"/>
      <c r="E42" s="33"/>
      <c r="F42" s="33"/>
      <c r="G42" s="33"/>
      <c r="H42" s="33"/>
      <c r="I42" s="32"/>
    </row>
    <row r="43" spans="1:9" ht="25.5" hidden="1">
      <c r="A43" s="4" t="s">
        <v>137</v>
      </c>
      <c r="B43" s="3"/>
      <c r="C43" s="33"/>
      <c r="D43" s="33"/>
      <c r="E43" s="33"/>
      <c r="F43" s="33"/>
      <c r="G43" s="33"/>
      <c r="H43" s="33"/>
      <c r="I43" s="32"/>
    </row>
    <row r="44" spans="1:9" ht="12.75" hidden="1">
      <c r="A44" s="4" t="s">
        <v>138</v>
      </c>
      <c r="B44" s="3"/>
      <c r="C44" s="33"/>
      <c r="D44" s="33"/>
      <c r="E44" s="33"/>
      <c r="F44" s="33"/>
      <c r="G44" s="33"/>
      <c r="H44" s="33"/>
      <c r="I44" s="55">
        <f t="shared" si="2"/>
        <v>0</v>
      </c>
    </row>
    <row r="45" spans="1:9" ht="12.75" hidden="1">
      <c r="A45" s="4" t="s">
        <v>139</v>
      </c>
      <c r="B45" s="3"/>
      <c r="C45" s="33"/>
      <c r="D45" s="33"/>
      <c r="E45" s="33"/>
      <c r="F45" s="33"/>
      <c r="G45" s="33"/>
      <c r="H45" s="33"/>
      <c r="I45" s="32"/>
    </row>
    <row r="46" spans="1:9" ht="12.75" hidden="1">
      <c r="A46" s="4" t="s">
        <v>140</v>
      </c>
      <c r="B46" s="3"/>
      <c r="C46" s="33"/>
      <c r="D46" s="33"/>
      <c r="E46" s="33"/>
      <c r="F46" s="33"/>
      <c r="G46" s="33"/>
      <c r="H46" s="33"/>
      <c r="I46" s="32"/>
    </row>
    <row r="47" spans="1:9" ht="25.5" hidden="1">
      <c r="A47" s="4" t="s">
        <v>141</v>
      </c>
      <c r="B47" s="3"/>
      <c r="C47" s="33"/>
      <c r="D47" s="33"/>
      <c r="E47" s="33"/>
      <c r="F47" s="33"/>
      <c r="G47" s="33"/>
      <c r="H47" s="33"/>
      <c r="I47" s="32"/>
    </row>
    <row r="48" spans="1:10" s="27" customFormat="1" ht="12.75">
      <c r="A48" s="25" t="s">
        <v>182</v>
      </c>
      <c r="B48" s="26"/>
      <c r="C48" s="55">
        <v>1000000</v>
      </c>
      <c r="D48" s="55">
        <f>D19+D20+D33</f>
        <v>0</v>
      </c>
      <c r="E48" s="55">
        <f>E19+E20+E33</f>
        <v>0</v>
      </c>
      <c r="F48" s="55">
        <f>F19+F20+F33</f>
        <v>0</v>
      </c>
      <c r="G48" s="55">
        <f>G50</f>
        <v>-6746913</v>
      </c>
      <c r="H48" s="55">
        <f>H19+H20+H33</f>
        <v>0</v>
      </c>
      <c r="I48" s="55">
        <f>SUM(C48:H48)</f>
        <v>-5746913</v>
      </c>
      <c r="J48" s="39"/>
    </row>
    <row r="49" spans="1:10" ht="12.75" hidden="1">
      <c r="A49" s="4" t="s">
        <v>120</v>
      </c>
      <c r="B49" s="3"/>
      <c r="C49" s="33"/>
      <c r="D49" s="33"/>
      <c r="E49" s="33"/>
      <c r="F49" s="33"/>
      <c r="G49" s="33"/>
      <c r="H49" s="33"/>
      <c r="I49" s="32">
        <f t="shared" si="2"/>
        <v>0</v>
      </c>
      <c r="J49" s="34"/>
    </row>
    <row r="50" spans="1:10" ht="12.75" hidden="1">
      <c r="A50" s="4" t="s">
        <v>142</v>
      </c>
      <c r="B50" s="3"/>
      <c r="C50" s="56">
        <v>1000000</v>
      </c>
      <c r="D50" s="56">
        <f>D48+D49</f>
        <v>0</v>
      </c>
      <c r="E50" s="56">
        <f>E48+E49</f>
        <v>0</v>
      </c>
      <c r="F50" s="56">
        <f>F48+F49</f>
        <v>0</v>
      </c>
      <c r="G50" s="56">
        <f>G19+G20</f>
        <v>-6746913</v>
      </c>
      <c r="H50" s="56">
        <f>H48+H49</f>
        <v>0</v>
      </c>
      <c r="I50" s="55">
        <f t="shared" si="2"/>
        <v>-5746913</v>
      </c>
      <c r="J50" s="34"/>
    </row>
    <row r="51" spans="1:9" s="27" customFormat="1" ht="25.5" hidden="1">
      <c r="A51" s="25" t="s">
        <v>143</v>
      </c>
      <c r="B51" s="26"/>
      <c r="C51" s="55">
        <f aca="true" t="shared" si="5" ref="C51:H51">C52+C53</f>
        <v>0</v>
      </c>
      <c r="D51" s="55">
        <f t="shared" si="5"/>
        <v>0</v>
      </c>
      <c r="E51" s="55">
        <f t="shared" si="5"/>
        <v>0</v>
      </c>
      <c r="F51" s="55">
        <f t="shared" si="5"/>
        <v>0</v>
      </c>
      <c r="G51" s="55">
        <f>G52</f>
        <v>-74568</v>
      </c>
      <c r="H51" s="55">
        <f t="shared" si="5"/>
        <v>0</v>
      </c>
      <c r="I51" s="55">
        <f>SUM(C51:H51)</f>
        <v>-74568</v>
      </c>
    </row>
    <row r="52" spans="1:9" ht="12.75">
      <c r="A52" s="4" t="s">
        <v>149</v>
      </c>
      <c r="B52" s="3"/>
      <c r="C52" s="33"/>
      <c r="D52" s="33"/>
      <c r="E52" s="33"/>
      <c r="F52" s="33"/>
      <c r="G52" s="33">
        <f>ОПиУ!C45</f>
        <v>-74568</v>
      </c>
      <c r="H52" s="33"/>
      <c r="I52" s="32">
        <f t="shared" si="2"/>
        <v>-74568</v>
      </c>
    </row>
    <row r="53" spans="1:9" ht="25.5" hidden="1">
      <c r="A53" s="4" t="s">
        <v>144</v>
      </c>
      <c r="B53" s="3"/>
      <c r="C53" s="56">
        <f aca="true" t="shared" si="6" ref="C53:H53">SUM(C55:C63)</f>
        <v>0</v>
      </c>
      <c r="D53" s="56">
        <f t="shared" si="6"/>
        <v>0</v>
      </c>
      <c r="E53" s="56">
        <f t="shared" si="6"/>
        <v>0</v>
      </c>
      <c r="F53" s="56">
        <f t="shared" si="6"/>
        <v>0</v>
      </c>
      <c r="G53" s="56">
        <f t="shared" si="6"/>
        <v>0</v>
      </c>
      <c r="H53" s="56">
        <f t="shared" si="6"/>
        <v>0</v>
      </c>
      <c r="I53" s="55">
        <f t="shared" si="2"/>
        <v>0</v>
      </c>
    </row>
    <row r="54" spans="1:9" ht="12.75" hidden="1">
      <c r="A54" s="4" t="s">
        <v>49</v>
      </c>
      <c r="B54" s="3"/>
      <c r="C54" s="33"/>
      <c r="D54" s="33"/>
      <c r="E54" s="33"/>
      <c r="F54" s="33"/>
      <c r="G54" s="33"/>
      <c r="H54" s="33"/>
      <c r="I54" s="55">
        <f t="shared" si="2"/>
        <v>0</v>
      </c>
    </row>
    <row r="55" spans="1:9" ht="25.5" hidden="1">
      <c r="A55" s="4" t="s">
        <v>125</v>
      </c>
      <c r="B55" s="3"/>
      <c r="C55" s="33"/>
      <c r="D55" s="33"/>
      <c r="E55" s="33"/>
      <c r="F55" s="33"/>
      <c r="G55" s="33"/>
      <c r="H55" s="33"/>
      <c r="I55" s="55">
        <f t="shared" si="2"/>
        <v>0</v>
      </c>
    </row>
    <row r="56" spans="1:9" ht="25.5" hidden="1">
      <c r="A56" s="4" t="s">
        <v>126</v>
      </c>
      <c r="B56" s="3"/>
      <c r="C56" s="33"/>
      <c r="D56" s="33"/>
      <c r="E56" s="33"/>
      <c r="F56" s="33"/>
      <c r="G56" s="33"/>
      <c r="H56" s="33"/>
      <c r="I56" s="55">
        <f t="shared" si="2"/>
        <v>0</v>
      </c>
    </row>
    <row r="57" spans="1:9" ht="38.25" hidden="1">
      <c r="A57" s="4" t="s">
        <v>127</v>
      </c>
      <c r="B57" s="3"/>
      <c r="C57" s="33"/>
      <c r="D57" s="33"/>
      <c r="E57" s="33"/>
      <c r="F57" s="33"/>
      <c r="G57" s="33"/>
      <c r="H57" s="33"/>
      <c r="I57" s="55">
        <f t="shared" si="2"/>
        <v>0</v>
      </c>
    </row>
    <row r="58" spans="1:9" ht="51" hidden="1">
      <c r="A58" s="4" t="s">
        <v>52</v>
      </c>
      <c r="B58" s="3"/>
      <c r="C58" s="33"/>
      <c r="D58" s="33"/>
      <c r="E58" s="33"/>
      <c r="F58" s="33"/>
      <c r="G58" s="33"/>
      <c r="H58" s="33"/>
      <c r="I58" s="55">
        <f t="shared" si="2"/>
        <v>0</v>
      </c>
    </row>
    <row r="59" spans="1:9" ht="25.5" hidden="1">
      <c r="A59" s="4" t="s">
        <v>53</v>
      </c>
      <c r="B59" s="3"/>
      <c r="C59" s="33"/>
      <c r="D59" s="33"/>
      <c r="E59" s="33"/>
      <c r="F59" s="33"/>
      <c r="G59" s="33"/>
      <c r="H59" s="33"/>
      <c r="I59" s="55">
        <f t="shared" si="2"/>
        <v>0</v>
      </c>
    </row>
    <row r="60" spans="1:9" ht="25.5" hidden="1">
      <c r="A60" s="4" t="s">
        <v>145</v>
      </c>
      <c r="B60" s="3"/>
      <c r="C60" s="33"/>
      <c r="D60" s="33"/>
      <c r="E60" s="33"/>
      <c r="F60" s="33"/>
      <c r="G60" s="33"/>
      <c r="H60" s="33"/>
      <c r="I60" s="55">
        <f t="shared" si="2"/>
        <v>0</v>
      </c>
    </row>
    <row r="61" spans="1:9" ht="25.5" hidden="1">
      <c r="A61" s="4" t="s">
        <v>128</v>
      </c>
      <c r="B61" s="3"/>
      <c r="C61" s="33"/>
      <c r="D61" s="33"/>
      <c r="E61" s="33"/>
      <c r="F61" s="33"/>
      <c r="G61" s="33"/>
      <c r="H61" s="33"/>
      <c r="I61" s="55">
        <f t="shared" si="2"/>
        <v>0</v>
      </c>
    </row>
    <row r="62" spans="1:9" ht="25.5" hidden="1">
      <c r="A62" s="4" t="s">
        <v>56</v>
      </c>
      <c r="B62" s="3"/>
      <c r="C62" s="33"/>
      <c r="D62" s="33"/>
      <c r="E62" s="33"/>
      <c r="F62" s="33"/>
      <c r="G62" s="33"/>
      <c r="H62" s="33"/>
      <c r="I62" s="55">
        <f t="shared" si="2"/>
        <v>0</v>
      </c>
    </row>
    <row r="63" spans="1:9" ht="25.5" hidden="1">
      <c r="A63" s="4" t="s">
        <v>57</v>
      </c>
      <c r="B63" s="3"/>
      <c r="C63" s="33"/>
      <c r="D63" s="33"/>
      <c r="E63" s="33"/>
      <c r="F63" s="33"/>
      <c r="G63" s="33"/>
      <c r="H63" s="33"/>
      <c r="I63" s="55">
        <f t="shared" si="2"/>
        <v>0</v>
      </c>
    </row>
    <row r="64" spans="1:9" s="27" customFormat="1" ht="25.5" hidden="1">
      <c r="A64" s="25" t="s">
        <v>146</v>
      </c>
      <c r="B64" s="26"/>
      <c r="C64" s="55">
        <f aca="true" t="shared" si="7" ref="C64:H64">SUM(C71:C78)+C66</f>
        <v>0</v>
      </c>
      <c r="D64" s="55">
        <f t="shared" si="7"/>
        <v>0</v>
      </c>
      <c r="E64" s="55">
        <f t="shared" si="7"/>
        <v>0</v>
      </c>
      <c r="F64" s="55">
        <f t="shared" si="7"/>
        <v>0</v>
      </c>
      <c r="G64" s="55">
        <f t="shared" si="7"/>
        <v>0</v>
      </c>
      <c r="H64" s="55">
        <f t="shared" si="7"/>
        <v>0</v>
      </c>
      <c r="I64" s="55">
        <f>SUM(C64:H64)</f>
        <v>0</v>
      </c>
    </row>
    <row r="65" spans="1:9" ht="12.75" hidden="1">
      <c r="A65" s="4" t="s">
        <v>49</v>
      </c>
      <c r="B65" s="3"/>
      <c r="C65" s="33"/>
      <c r="D65" s="33"/>
      <c r="E65" s="33"/>
      <c r="F65" s="33"/>
      <c r="G65" s="33"/>
      <c r="H65" s="33"/>
      <c r="I65" s="55">
        <f t="shared" si="2"/>
        <v>0</v>
      </c>
    </row>
    <row r="66" spans="1:9" ht="12.75" hidden="1">
      <c r="A66" s="4" t="s">
        <v>147</v>
      </c>
      <c r="B66" s="3"/>
      <c r="C66" s="33"/>
      <c r="D66" s="33"/>
      <c r="E66" s="33"/>
      <c r="F66" s="33"/>
      <c r="G66" s="33"/>
      <c r="H66" s="33"/>
      <c r="I66" s="55">
        <f t="shared" si="2"/>
        <v>0</v>
      </c>
    </row>
    <row r="67" spans="1:9" ht="12.75" hidden="1">
      <c r="A67" s="4" t="s">
        <v>49</v>
      </c>
      <c r="B67" s="3"/>
      <c r="C67" s="33"/>
      <c r="D67" s="33"/>
      <c r="E67" s="33"/>
      <c r="F67" s="33"/>
      <c r="G67" s="33"/>
      <c r="H67" s="33"/>
      <c r="I67" s="55">
        <f t="shared" si="2"/>
        <v>0</v>
      </c>
    </row>
    <row r="68" spans="1:9" ht="12.75" hidden="1">
      <c r="A68" s="4" t="s">
        <v>131</v>
      </c>
      <c r="B68" s="3"/>
      <c r="C68" s="33"/>
      <c r="D68" s="33"/>
      <c r="E68" s="33"/>
      <c r="F68" s="33"/>
      <c r="G68" s="33"/>
      <c r="H68" s="33"/>
      <c r="I68" s="55">
        <f t="shared" si="2"/>
        <v>0</v>
      </c>
    </row>
    <row r="69" spans="1:9" ht="25.5" hidden="1">
      <c r="A69" s="4" t="s">
        <v>132</v>
      </c>
      <c r="B69" s="3"/>
      <c r="C69" s="33"/>
      <c r="D69" s="33"/>
      <c r="E69" s="33"/>
      <c r="F69" s="33"/>
      <c r="G69" s="33"/>
      <c r="H69" s="33"/>
      <c r="I69" s="55">
        <f t="shared" si="2"/>
        <v>0</v>
      </c>
    </row>
    <row r="70" spans="1:9" ht="25.5" hidden="1">
      <c r="A70" s="4" t="s">
        <v>133</v>
      </c>
      <c r="B70" s="3"/>
      <c r="C70" s="33"/>
      <c r="D70" s="33"/>
      <c r="E70" s="33"/>
      <c r="F70" s="33"/>
      <c r="G70" s="33"/>
      <c r="H70" s="33"/>
      <c r="I70" s="55">
        <f t="shared" si="2"/>
        <v>0</v>
      </c>
    </row>
    <row r="71" spans="1:9" ht="12.75" hidden="1">
      <c r="A71" s="4" t="s">
        <v>134</v>
      </c>
      <c r="B71" s="3"/>
      <c r="C71" s="33"/>
      <c r="D71" s="33"/>
      <c r="E71" s="33"/>
      <c r="F71" s="33"/>
      <c r="G71" s="33"/>
      <c r="H71" s="33"/>
      <c r="I71" s="55">
        <f t="shared" si="2"/>
        <v>0</v>
      </c>
    </row>
    <row r="72" spans="1:9" ht="25.5" hidden="1">
      <c r="A72" s="4" t="s">
        <v>135</v>
      </c>
      <c r="B72" s="3"/>
      <c r="C72" s="33"/>
      <c r="D72" s="33"/>
      <c r="E72" s="33"/>
      <c r="F72" s="33"/>
      <c r="G72" s="33"/>
      <c r="H72" s="33"/>
      <c r="I72" s="55">
        <f t="shared" si="2"/>
        <v>0</v>
      </c>
    </row>
    <row r="73" spans="1:9" ht="25.5" hidden="1">
      <c r="A73" s="4" t="s">
        <v>148</v>
      </c>
      <c r="B73" s="3"/>
      <c r="C73" s="33"/>
      <c r="D73" s="33"/>
      <c r="E73" s="33"/>
      <c r="F73" s="33"/>
      <c r="G73" s="33"/>
      <c r="H73" s="33"/>
      <c r="I73" s="55">
        <f t="shared" si="2"/>
        <v>0</v>
      </c>
    </row>
    <row r="74" spans="1:9" ht="25.5" hidden="1">
      <c r="A74" s="4" t="s">
        <v>137</v>
      </c>
      <c r="B74" s="3"/>
      <c r="C74" s="33"/>
      <c r="D74" s="33"/>
      <c r="E74" s="33"/>
      <c r="F74" s="33"/>
      <c r="G74" s="33"/>
      <c r="H74" s="33"/>
      <c r="I74" s="55">
        <f t="shared" si="2"/>
        <v>0</v>
      </c>
    </row>
    <row r="75" spans="1:9" ht="12.75" hidden="1">
      <c r="A75" s="4" t="s">
        <v>138</v>
      </c>
      <c r="B75" s="3"/>
      <c r="C75" s="33"/>
      <c r="D75" s="33"/>
      <c r="E75" s="33"/>
      <c r="F75" s="33"/>
      <c r="G75" s="33"/>
      <c r="H75" s="33"/>
      <c r="I75" s="55">
        <f t="shared" si="2"/>
        <v>0</v>
      </c>
    </row>
    <row r="76" spans="1:9" ht="12.75" hidden="1">
      <c r="A76" s="4" t="s">
        <v>139</v>
      </c>
      <c r="B76" s="3"/>
      <c r="C76" s="33"/>
      <c r="D76" s="33"/>
      <c r="E76" s="33"/>
      <c r="F76" s="33"/>
      <c r="G76" s="33"/>
      <c r="H76" s="33"/>
      <c r="I76" s="55">
        <f t="shared" si="2"/>
        <v>0</v>
      </c>
    </row>
    <row r="77" spans="1:9" ht="12.75" hidden="1">
      <c r="A77" s="4" t="s">
        <v>140</v>
      </c>
      <c r="B77" s="3"/>
      <c r="C77" s="33"/>
      <c r="D77" s="33"/>
      <c r="E77" s="33"/>
      <c r="F77" s="33"/>
      <c r="G77" s="33"/>
      <c r="H77" s="33"/>
      <c r="I77" s="55">
        <f t="shared" si="2"/>
        <v>0</v>
      </c>
    </row>
    <row r="78" spans="1:9" ht="25.5" hidden="1">
      <c r="A78" s="4" t="s">
        <v>141</v>
      </c>
      <c r="B78" s="3"/>
      <c r="C78" s="33"/>
      <c r="D78" s="33"/>
      <c r="E78" s="33"/>
      <c r="F78" s="33"/>
      <c r="G78" s="33"/>
      <c r="H78" s="33"/>
      <c r="I78" s="55">
        <f t="shared" si="2"/>
        <v>0</v>
      </c>
    </row>
    <row r="79" spans="1:9" s="27" customFormat="1" ht="12.75">
      <c r="A79" s="25" t="s">
        <v>214</v>
      </c>
      <c r="B79" s="26"/>
      <c r="C79" s="32">
        <f aca="true" t="shared" si="8" ref="C79:H79">C50+C51+C64</f>
        <v>1000000</v>
      </c>
      <c r="D79" s="32">
        <f t="shared" si="8"/>
        <v>0</v>
      </c>
      <c r="E79" s="32">
        <f t="shared" si="8"/>
        <v>0</v>
      </c>
      <c r="F79" s="32">
        <f t="shared" si="8"/>
        <v>0</v>
      </c>
      <c r="G79" s="32">
        <f>G50+G51+G64</f>
        <v>-6821481</v>
      </c>
      <c r="H79" s="32">
        <f t="shared" si="8"/>
        <v>0</v>
      </c>
      <c r="I79" s="55">
        <f t="shared" si="2"/>
        <v>-5821481</v>
      </c>
    </row>
    <row r="80" spans="1:9" ht="12.75">
      <c r="A80" s="30"/>
      <c r="B80" s="31"/>
      <c r="C80" s="31"/>
      <c r="D80" s="31"/>
      <c r="E80" s="31"/>
      <c r="F80" s="31"/>
      <c r="G80" s="31"/>
      <c r="H80" s="31"/>
      <c r="I80" s="31"/>
    </row>
    <row r="81" spans="1:9" ht="12.75">
      <c r="A81" s="30"/>
      <c r="B81" s="31"/>
      <c r="C81" s="31"/>
      <c r="D81" s="31"/>
      <c r="E81" s="31"/>
      <c r="F81" s="31"/>
      <c r="G81" s="57"/>
      <c r="H81" s="31"/>
      <c r="I81" s="57"/>
    </row>
    <row r="82" spans="1:9" ht="12.75">
      <c r="A82" s="1"/>
      <c r="B82" s="31"/>
      <c r="C82" s="31"/>
      <c r="D82" s="31"/>
      <c r="E82" s="31"/>
      <c r="F82" s="31"/>
      <c r="G82" s="31"/>
      <c r="H82" s="31"/>
      <c r="I82" s="57"/>
    </row>
    <row r="83" spans="1:9" s="8" customFormat="1" ht="12">
      <c r="A83" s="12" t="s">
        <v>157</v>
      </c>
      <c r="I83" s="29"/>
    </row>
    <row r="84" s="8" customFormat="1" ht="12">
      <c r="A84" s="11" t="s">
        <v>29</v>
      </c>
    </row>
    <row r="85" s="8" customFormat="1" ht="22.5" customHeight="1">
      <c r="A85" s="12" t="s">
        <v>155</v>
      </c>
    </row>
    <row r="86" s="8" customFormat="1" ht="12">
      <c r="A86" s="11" t="s">
        <v>30</v>
      </c>
    </row>
    <row r="87" s="8" customFormat="1" ht="12">
      <c r="A87" s="11"/>
    </row>
    <row r="88" s="8" customFormat="1" ht="12">
      <c r="A88" s="11" t="s">
        <v>31</v>
      </c>
    </row>
    <row r="89" spans="1:9" ht="12.75">
      <c r="A89" s="31"/>
      <c r="B89" s="31"/>
      <c r="C89" s="31"/>
      <c r="D89" s="31"/>
      <c r="E89" s="31"/>
      <c r="F89" s="31"/>
      <c r="G89" s="31"/>
      <c r="H89" s="31"/>
      <c r="I89" s="31"/>
    </row>
  </sheetData>
  <sheetProtection/>
  <mergeCells count="8">
    <mergeCell ref="A10:I10"/>
    <mergeCell ref="A12:I12"/>
    <mergeCell ref="I15:I16"/>
    <mergeCell ref="A15:A16"/>
    <mergeCell ref="B15:B16"/>
    <mergeCell ref="C15:G15"/>
    <mergeCell ref="H15:H16"/>
    <mergeCell ref="A11:D11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Мадина Тургамбева</cp:lastModifiedBy>
  <cp:lastPrinted>2021-10-14T03:50:02Z</cp:lastPrinted>
  <dcterms:created xsi:type="dcterms:W3CDTF">2010-11-30T06:33:03Z</dcterms:created>
  <dcterms:modified xsi:type="dcterms:W3CDTF">2021-10-14T03:52:53Z</dcterms:modified>
  <cp:category/>
  <cp:version/>
  <cp:contentType/>
  <cp:contentStatus/>
</cp:coreProperties>
</file>