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<sst xmlns="http://schemas.openxmlformats.org/spreadsheetml/2006/main" count="371" uniqueCount="272">
  <si>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</si>
  <si>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</si>
  <si>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</si>
  <si>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</si>
  <si>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</si>
  <si>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</si>
  <si>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</si>
  <si>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</si>
  <si>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</si>
  <si>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</si>
  <si>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</si>
  <si>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</si>
  <si>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</si>
  <si>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</si>
  <si>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</si>
  <si>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</si>
  <si>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</si>
  <si>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</si>
  <si>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</si>
  <si>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</si>
  <si>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</si>
  <si>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</si>
  <si>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</si>
  <si>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</si>
  <si>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</si>
  <si>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</si>
  <si>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</si>
  <si>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</si>
  <si>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</si>
  <si>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</si>
  <si>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</si>
  <si>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</si>
  <si>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</si>
  <si>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</si>
  <si>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</si>
  <si>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</si>
  <si>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</si>
  <si>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</si>
  <si>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</si>
  <si>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</si>
  <si>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</si>
  <si>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</si>
  <si>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</si>
  <si>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</si>
  <si>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</si>
  <si>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</si>
  <si>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</si>
  <si>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</si>
  <si>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</si>
  <si>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</si>
  <si>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</si>
  <si>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</si>
  <si>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</si>
  <si>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</si>
  <si>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</si>
  <si>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</si>
  <si>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</si>
  <si>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</si>
  <si>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</si>
  <si>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</si>
  <si>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</si>
  <si>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</si>
  <si>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</si>
  <si>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</si>
  <si>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</si>
  <si>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</si>
  <si>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</si>
  <si>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</si>
  <si>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</si>
  <si>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</si>
  <si>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</si>
  <si>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</si>
  <si>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</si>
  <si>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</si>
  <si>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</si>
  <si>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</si>
  <si>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</si>
  <si>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</si>
  <si>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</si>
  <si>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</si>
  <si>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</si>
  <si>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</si>
  <si>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</si>
  <si>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</si>
  <si>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</si>
  <si>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</si>
  <si>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</si>
  <si>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</si>
  <si>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</si>
  <si>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</si>
  <si>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</si>
  <si>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</si>
  <si>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</si>
  <si>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</si>
  <si>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</si>
  <si>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</si>
  <si>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</si>
  <si>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</si>
  <si>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</si>
  <si>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</si>
  <si>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</si>
  <si>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</si>
  <si>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</si>
  <si>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</si>
  <si>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</si>
  <si>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</si>
  <si>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</si>
  <si>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</si>
  <si>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</si>
  <si>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</si>
  <si>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</si>
  <si>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</si>
  <si>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</si>
  <si>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</si>
  <si>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</si>
  <si>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</si>
  <si>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</si>
  <si>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</si>
  <si>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</si>
  <si>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</si>
  <si>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</si>
  <si>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</si>
  <si>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</si>
  <si>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</si>
  <si>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</si>
  <si>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</si>
  <si>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</si>
  <si>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</si>
  <si>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</si>
  <si>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</si>
  <si>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</si>
  <si>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</si>
  <si>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</si>
  <si>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</si>
  <si>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</si>
  <si>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</si>
  <si>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</si>
  <si>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</si>
  <si>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</si>
  <si>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</si>
  <si>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</si>
  <si>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</si>
  <si>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</si>
  <si>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</si>
  <si>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</si>
  <si>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</si>
  <si>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</si>
  <si>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</si>
  <si>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</si>
  <si>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</si>
  <si>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</si>
  <si>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</si>
  <si>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</si>
  <si>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</si>
  <si>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</si>
  <si>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</si>
  <si>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</si>
  <si>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</si>
  <si>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</si>
  <si>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</si>
  <si>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</si>
  <si>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</si>
  <si>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</si>
  <si>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</si>
  <si>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</si>
  <si>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</si>
  <si>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</si>
  <si>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</si>
  <si>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</si>
  <si>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</si>
  <si>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</si>
  <si>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</si>
  <si>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</si>
  <si>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</si>
  <si>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</si>
  <si>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</si>
  <si>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</si>
  <si>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</si>
  <si>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</si>
  <si>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</si>
  <si>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</si>
  <si>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</si>
  <si>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</si>
  <si>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</si>
  <si>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</si>
  <si>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</si>
  <si>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</si>
  <si>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</si>
  <si>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</si>
  <si>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</si>
  <si>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</si>
  <si>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</si>
  <si>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</si>
  <si>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</si>
  <si>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</si>
  <si>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</si>
  <si>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</si>
  <si>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</si>
  <si>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</si>
  <si>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</si>
  <si>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</si>
  <si>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</si>
  <si>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</si>
  <si>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</si>
  <si>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</si>
  <si>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</si>
  <si>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</si>
  <si>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</si>
  <si>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</si>
  <si>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</si>
  <si>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</si>
  <si>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</si>
  <si>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</si>
  <si>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</si>
  <si>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</si>
  <si>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</si>
  <si>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</si>
  <si>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</si>
  <si>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</si>
  <si>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</si>
  <si>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</si>
  <si>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</si>
  <si>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</si>
  <si>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</si>
  <si>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</si>
  <si>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</si>
  <si>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</si>
  <si>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</si>
  <si>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</si>
  <si>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</si>
  <si>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</si>
  <si>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</si>
  <si>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</si>
  <si>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</si>
  <si>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</si>
  <si>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</si>
  <si>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</si>
  <si>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</si>
  <si>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</si>
  <si>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</si>
  <si>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</si>
  <si>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</si>
  <si>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</si>
  <si>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</si>
  <si>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</si>
  <si>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</si>
  <si>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</si>
  <si>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</si>
  <si>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</si>
  <si>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</si>
  <si>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</si>
  <si>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</si>
  <si>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t>121.1</t>
  </si>
  <si>
    <t>Гудвилл</t>
  </si>
  <si>
    <t>Балансовая стоимость одной простой акции (тенге)</t>
  </si>
  <si>
    <t xml:space="preserve"> </t>
  </si>
  <si>
    <t>На начало отчетного периода 01.01.2020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</si>
  <si>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</si>
  <si>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____Тургамбаева М.С. 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</si>
  <si>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__Тургамбаева М.С. 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</si>
  <si>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Тургамбаева М.С. ___________________________</t>
    </r>
  </si>
  <si>
    <r>
      <t>Руководитель:</t>
    </r>
    <r>
      <rPr>
        <sz val="9"/>
        <color indexed="8"/>
        <rFont val="Times New Roman"/>
        <family val="1"/>
      </rPr>
      <t>___Бейсенов Э.К.___________________ ________________</t>
    </r>
  </si>
  <si>
    <t>по состоянию на  30 сентября 2020 года</t>
  </si>
  <si>
    <t>На конец отчетного периода 30.09.2020</t>
  </si>
  <si>
    <t>за период, заканчивающийся 30 сентября  2020 года</t>
  </si>
  <si>
    <t>За отчетный период 01.01.2020-30.09.2020</t>
  </si>
  <si>
    <t>За предыдущий период  01.01.2019-30.09.2019</t>
  </si>
  <si>
    <r>
      <t>Руководитель</t>
    </r>
    <r>
      <rPr>
        <sz val="10"/>
        <color indexed="8"/>
        <rFont val="Times New Roman"/>
        <family val="1"/>
      </rPr>
      <t>____Бейсенов Э.К_____________ ________________</t>
    </r>
  </si>
  <si>
    <t>Руководитель___Бейсенов Э.К________________ ________________</t>
  </si>
  <si>
    <r>
      <t>Руководитель</t>
    </r>
    <r>
      <rPr>
        <sz val="10"/>
        <color indexed="8"/>
        <rFont val="Times New Roman"/>
        <family val="1"/>
      </rPr>
      <t>____Бейсенов Э.К._______________ ________________</t>
    </r>
  </si>
  <si>
    <t>за период, заканчивающийся 30 сентября 2020г.</t>
  </si>
  <si>
    <t>за период , заканчивающийся 30сентября 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</si>
</sst>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46">
      <selection activeCell="C73" sqref="C73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7.00390625" style="9" hidden="1" customWidth="1"/>
    <col min="6" max="6" width="6.00390625" style="9" hidden="1" customWidth="1"/>
    <col min="7" max="7" width="8.25390625" style="9" hidden="1" customWidth="1"/>
    <col min="8" max="8" width="7.125" style="9" hidden="1" customWidth="1"/>
    <col min="9" max="11" width="9.25390625" style="9" customWidth="1"/>
    <col min="12" max="16384" width="9.25390625" style="9" customWidth="1"/>
  </cols>
  <sheetData>
    <row r="1" spans="1:4" ht="24.75" customHeight="1">
      <c r="A1" s="44"/>
      <c r="B1" s="44"/>
      <c r="C1" s="44"/>
      <c r="D1" s="44"/>
    </row>
    <row r="2" spans="1:4" ht="24.75" customHeight="1">
      <c r="A2" s="49" t="s">
        <v>248</v>
      </c>
      <c r="B2" s="44"/>
      <c r="C2" s="44"/>
      <c r="D2" s="44"/>
    </row>
    <row r="3" ht="12">
      <c r="A3" s="18"/>
    </row>
    <row r="4" ht="12">
      <c r="A4" s="18" t="s">
        <v>247</v>
      </c>
    </row>
    <row r="5" ht="12">
      <c r="A5" s="18" t="s">
        <v>262</v>
      </c>
    </row>
    <row r="6" spans="1:4" ht="12">
      <c r="A6" s="10"/>
      <c r="D6" s="15" t="s">
        <v>69</v>
      </c>
    </row>
    <row r="7" spans="1:6" ht="48">
      <c r="A7" s="11" t="s">
        <v>0</v>
      </c>
      <c r="B7" s="11" t="s">
        <v>1</v>
      </c>
      <c r="C7" s="11" t="s">
        <v>263</v>
      </c>
      <c r="D7" s="11" t="s">
        <v>256</v>
      </c>
      <c r="F7" s="43"/>
    </row>
    <row r="8" spans="1:4" ht="12">
      <c r="A8" s="16" t="s">
        <v>2</v>
      </c>
      <c r="B8" s="17"/>
      <c r="C8" s="22"/>
      <c r="D8" s="22"/>
    </row>
    <row r="9" spans="1:6" ht="12">
      <c r="A9" s="12" t="s">
        <v>3</v>
      </c>
      <c r="B9" s="19" t="s">
        <v>59</v>
      </c>
      <c r="C9" s="23">
        <f>188118+E9</f>
        <v>188138</v>
      </c>
      <c r="D9" s="23">
        <v>202935</v>
      </c>
      <c r="E9" s="9">
        <v>20</v>
      </c>
      <c r="F9" s="9">
        <v>77</v>
      </c>
    </row>
    <row r="10" spans="1:4" ht="12">
      <c r="A10" s="12" t="s">
        <v>4</v>
      </c>
      <c r="B10" s="19" t="s">
        <v>60</v>
      </c>
      <c r="C10" s="23"/>
      <c r="D10" s="23"/>
    </row>
    <row r="11" spans="1:4" ht="12">
      <c r="A11" s="12" t="s">
        <v>5</v>
      </c>
      <c r="B11" s="19" t="s">
        <v>61</v>
      </c>
      <c r="C11" s="23"/>
      <c r="D11" s="23"/>
    </row>
    <row r="12" spans="1:4" ht="24">
      <c r="A12" s="12" t="s">
        <v>6</v>
      </c>
      <c r="B12" s="19" t="s">
        <v>62</v>
      </c>
      <c r="C12" s="23"/>
      <c r="D12" s="23"/>
    </row>
    <row r="13" spans="1:4" ht="12">
      <c r="A13" s="12" t="s">
        <v>7</v>
      </c>
      <c r="B13" s="19" t="s">
        <v>63</v>
      </c>
      <c r="C13" s="23"/>
      <c r="D13" s="23"/>
    </row>
    <row r="14" spans="1:4" ht="12">
      <c r="A14" s="12" t="s">
        <v>8</v>
      </c>
      <c r="B14" s="19" t="s">
        <v>64</v>
      </c>
      <c r="C14" s="23"/>
      <c r="D14" s="23"/>
    </row>
    <row r="15" spans="1:6" ht="12">
      <c r="A15" s="12" t="s">
        <v>9</v>
      </c>
      <c r="B15" s="19" t="s">
        <v>65</v>
      </c>
      <c r="C15" s="23">
        <v>21472</v>
      </c>
      <c r="D15" s="23">
        <v>39615</v>
      </c>
      <c r="F15" s="9">
        <v>25990</v>
      </c>
    </row>
    <row r="16" spans="1:6" ht="12">
      <c r="A16" s="12" t="s">
        <v>10</v>
      </c>
      <c r="B16" s="19" t="s">
        <v>66</v>
      </c>
      <c r="C16" s="23">
        <v>4925</v>
      </c>
      <c r="D16" s="23">
        <v>11488</v>
      </c>
      <c r="F16" s="9">
        <v>6</v>
      </c>
    </row>
    <row r="17" spans="1:6" ht="12">
      <c r="A17" s="12" t="s">
        <v>11</v>
      </c>
      <c r="B17" s="19" t="s">
        <v>67</v>
      </c>
      <c r="C17" s="23">
        <v>97515</v>
      </c>
      <c r="D17" s="23">
        <v>96280</v>
      </c>
      <c r="E17" s="9">
        <v>1</v>
      </c>
      <c r="F17" s="9">
        <v>1</v>
      </c>
    </row>
    <row r="18" spans="1:6" ht="12">
      <c r="A18" s="12" t="s">
        <v>12</v>
      </c>
      <c r="B18" s="19" t="s">
        <v>68</v>
      </c>
      <c r="C18" s="23">
        <f>7421+E18+48947</f>
        <v>58846</v>
      </c>
      <c r="D18" s="23">
        <v>9542</v>
      </c>
      <c r="E18" s="9">
        <v>2478</v>
      </c>
      <c r="F18" s="9">
        <v>3189</v>
      </c>
    </row>
    <row r="19" spans="1:4" ht="12">
      <c r="A19" s="16" t="s">
        <v>13</v>
      </c>
      <c r="B19" s="20">
        <v>100</v>
      </c>
      <c r="C19" s="54">
        <f>SUM(C9:C18)</f>
        <v>370896</v>
      </c>
      <c r="D19" s="54">
        <f>SUM(D9:D18)</f>
        <v>359860</v>
      </c>
    </row>
    <row r="20" spans="1:4" ht="24">
      <c r="A20" s="16" t="s">
        <v>14</v>
      </c>
      <c r="B20" s="20">
        <v>101</v>
      </c>
      <c r="C20" s="21"/>
      <c r="D20" s="21"/>
    </row>
    <row r="21" spans="1:4" ht="12">
      <c r="A21" s="16" t="s">
        <v>15</v>
      </c>
      <c r="B21" s="20"/>
      <c r="C21" s="24"/>
      <c r="D21" s="24"/>
    </row>
    <row r="22" spans="1:4" ht="12">
      <c r="A22" s="12" t="s">
        <v>4</v>
      </c>
      <c r="B22" s="19">
        <v>110</v>
      </c>
      <c r="C22" s="23"/>
      <c r="D22" s="23"/>
    </row>
    <row r="23" spans="1:4" ht="12">
      <c r="A23" s="12" t="s">
        <v>5</v>
      </c>
      <c r="B23" s="19">
        <v>111</v>
      </c>
      <c r="C23" s="23"/>
      <c r="D23" s="23"/>
    </row>
    <row r="24" spans="1:4" ht="24">
      <c r="A24" s="12" t="s">
        <v>6</v>
      </c>
      <c r="B24" s="19">
        <v>112</v>
      </c>
      <c r="C24" s="23"/>
      <c r="D24" s="23"/>
    </row>
    <row r="25" spans="1:4" ht="12">
      <c r="A25" s="12" t="s">
        <v>7</v>
      </c>
      <c r="B25" s="19">
        <v>113</v>
      </c>
      <c r="C25" s="23"/>
      <c r="D25" s="23"/>
    </row>
    <row r="26" spans="1:4" ht="12">
      <c r="A26" s="12" t="s">
        <v>16</v>
      </c>
      <c r="B26" s="19">
        <v>114</v>
      </c>
      <c r="C26" s="23">
        <v>2262400</v>
      </c>
      <c r="D26" s="23">
        <v>2262400</v>
      </c>
    </row>
    <row r="27" spans="1:4" ht="12">
      <c r="A27" s="12" t="s">
        <v>17</v>
      </c>
      <c r="B27" s="19">
        <v>115</v>
      </c>
      <c r="C27" s="23"/>
      <c r="D27" s="23"/>
    </row>
    <row r="28" spans="1:4" ht="12">
      <c r="A28" s="12" t="s">
        <v>18</v>
      </c>
      <c r="B28" s="19">
        <v>116</v>
      </c>
      <c r="C28" s="23"/>
      <c r="D28" s="23"/>
    </row>
    <row r="29" spans="1:4" ht="12">
      <c r="A29" s="12" t="s">
        <v>19</v>
      </c>
      <c r="B29" s="19">
        <v>117</v>
      </c>
      <c r="C29" s="23">
        <v>2026731</v>
      </c>
      <c r="D29" s="23">
        <v>1634634</v>
      </c>
    </row>
    <row r="30" spans="1:6" ht="12">
      <c r="A30" s="12" t="s">
        <v>20</v>
      </c>
      <c r="B30" s="19">
        <v>118</v>
      </c>
      <c r="C30" s="23">
        <f>21698+E30</f>
        <v>91701</v>
      </c>
      <c r="D30" s="23">
        <v>95382</v>
      </c>
      <c r="E30" s="9">
        <v>70003</v>
      </c>
      <c r="F30" s="9">
        <v>70045</v>
      </c>
    </row>
    <row r="31" spans="1:4" ht="12">
      <c r="A31" s="12" t="s">
        <v>21</v>
      </c>
      <c r="B31" s="19">
        <v>119</v>
      </c>
      <c r="C31" s="23"/>
      <c r="D31" s="23"/>
    </row>
    <row r="32" spans="1:4" ht="12">
      <c r="A32" s="12" t="s">
        <v>22</v>
      </c>
      <c r="B32" s="19">
        <v>120</v>
      </c>
      <c r="C32" s="23"/>
      <c r="D32" s="23"/>
    </row>
    <row r="33" spans="1:4" ht="12">
      <c r="A33" s="12" t="s">
        <v>23</v>
      </c>
      <c r="B33" s="19">
        <v>121</v>
      </c>
      <c r="C33" s="23"/>
      <c r="D33" s="23"/>
    </row>
    <row r="34" spans="1:6" ht="12">
      <c r="A34" s="12" t="s">
        <v>253</v>
      </c>
      <c r="B34" s="19" t="s">
        <v>252</v>
      </c>
      <c r="C34" s="23">
        <f>2277241+E34</f>
        <v>2277138</v>
      </c>
      <c r="D34" s="23">
        <f>2277241+F34</f>
        <v>2277138</v>
      </c>
      <c r="E34" s="9">
        <v>-103</v>
      </c>
      <c r="F34" s="9">
        <v>-103</v>
      </c>
    </row>
    <row r="35" spans="1:5" ht="12">
      <c r="A35" s="12" t="s">
        <v>24</v>
      </c>
      <c r="B35" s="19">
        <v>122</v>
      </c>
      <c r="C35" s="23">
        <f>32674+E35</f>
        <v>42986</v>
      </c>
      <c r="D35" s="23">
        <v>42986</v>
      </c>
      <c r="E35" s="9">
        <v>10312</v>
      </c>
    </row>
    <row r="36" spans="1:4" ht="12">
      <c r="A36" s="12" t="s">
        <v>25</v>
      </c>
      <c r="B36" s="19">
        <v>123</v>
      </c>
      <c r="C36" s="23"/>
      <c r="D36" s="23"/>
    </row>
    <row r="37" spans="1:4" ht="12">
      <c r="A37" s="16" t="s">
        <v>26</v>
      </c>
      <c r="B37" s="20">
        <v>200</v>
      </c>
      <c r="C37" s="54">
        <f>SUM(C22:C36)</f>
        <v>6700956</v>
      </c>
      <c r="D37" s="54">
        <f>SUM(D22:D36)</f>
        <v>6312540</v>
      </c>
    </row>
    <row r="38" spans="1:5" ht="12">
      <c r="A38" s="16" t="s">
        <v>27</v>
      </c>
      <c r="B38" s="17"/>
      <c r="C38" s="54">
        <f>C19+C20+C37</f>
        <v>7071852</v>
      </c>
      <c r="D38" s="54">
        <f>D19+D20+D37</f>
        <v>6672400</v>
      </c>
      <c r="E38" s="9">
        <f>SUM(E8:E37)</f>
        <v>82711</v>
      </c>
    </row>
    <row r="39" spans="1:4" ht="48">
      <c r="A39" s="12" t="s">
        <v>28</v>
      </c>
      <c r="B39" s="11" t="s">
        <v>1</v>
      </c>
      <c r="C39" s="11" t="s">
        <v>263</v>
      </c>
      <c r="D39" s="11" t="s">
        <v>256</v>
      </c>
    </row>
    <row r="40" spans="1:4" ht="12">
      <c r="A40" s="16" t="s">
        <v>29</v>
      </c>
      <c r="B40" s="17"/>
      <c r="C40" s="21"/>
      <c r="D40" s="24"/>
    </row>
    <row r="41" spans="1:4" ht="12">
      <c r="A41" s="12" t="s">
        <v>30</v>
      </c>
      <c r="B41" s="11">
        <v>210</v>
      </c>
      <c r="C41" s="23">
        <v>1466823</v>
      </c>
      <c r="D41" s="23">
        <v>1109373</v>
      </c>
    </row>
    <row r="42" spans="1:4" ht="12">
      <c r="A42" s="12" t="s">
        <v>5</v>
      </c>
      <c r="B42" s="11">
        <v>211</v>
      </c>
      <c r="C42" s="23"/>
      <c r="D42" s="23"/>
    </row>
    <row r="43" spans="1:4" ht="12">
      <c r="A43" s="12" t="s">
        <v>31</v>
      </c>
      <c r="B43" s="11">
        <v>212</v>
      </c>
      <c r="C43" s="23"/>
      <c r="D43" s="23"/>
    </row>
    <row r="44" spans="1:6" ht="12">
      <c r="A44" s="12" t="s">
        <v>32</v>
      </c>
      <c r="B44" s="11">
        <v>213</v>
      </c>
      <c r="C44" s="23">
        <f>1202791+14+E44+742+92</f>
        <v>1247837</v>
      </c>
      <c r="D44" s="23">
        <v>1119428</v>
      </c>
      <c r="E44" s="9">
        <v>44198</v>
      </c>
      <c r="F44" s="9">
        <v>12521</v>
      </c>
    </row>
    <row r="45" spans="1:4" ht="12">
      <c r="A45" s="12" t="s">
        <v>33</v>
      </c>
      <c r="B45" s="11">
        <v>214</v>
      </c>
      <c r="C45" s="23"/>
      <c r="D45" s="23"/>
    </row>
    <row r="46" spans="1:4" ht="12">
      <c r="A46" s="12" t="s">
        <v>34</v>
      </c>
      <c r="B46" s="11">
        <v>215</v>
      </c>
      <c r="C46" s="23">
        <f>E46</f>
        <v>0</v>
      </c>
      <c r="D46" s="23"/>
    </row>
    <row r="47" spans="1:4" ht="12">
      <c r="A47" s="12" t="s">
        <v>35</v>
      </c>
      <c r="B47" s="11">
        <v>216</v>
      </c>
      <c r="C47" s="23">
        <v>703</v>
      </c>
      <c r="D47" s="23"/>
    </row>
    <row r="48" spans="1:6" ht="12">
      <c r="A48" s="12" t="s">
        <v>36</v>
      </c>
      <c r="B48" s="11">
        <v>217</v>
      </c>
      <c r="C48" s="23">
        <v>281535</v>
      </c>
      <c r="D48" s="23">
        <v>346347</v>
      </c>
      <c r="F48" s="9">
        <v>14246</v>
      </c>
    </row>
    <row r="49" spans="1:4" ht="24">
      <c r="A49" s="16" t="s">
        <v>37</v>
      </c>
      <c r="B49" s="17">
        <v>300</v>
      </c>
      <c r="C49" s="54">
        <f>SUM(C41:C48)</f>
        <v>2996898</v>
      </c>
      <c r="D49" s="54">
        <f>SUM(D41:D48)</f>
        <v>2575148</v>
      </c>
    </row>
    <row r="50" spans="1:4" ht="24">
      <c r="A50" s="16" t="s">
        <v>38</v>
      </c>
      <c r="B50" s="17">
        <v>301</v>
      </c>
      <c r="C50" s="24"/>
      <c r="D50" s="24"/>
    </row>
    <row r="51" spans="1:4" ht="12">
      <c r="A51" s="16" t="s">
        <v>39</v>
      </c>
      <c r="B51" s="17"/>
      <c r="C51" s="24"/>
      <c r="D51" s="24"/>
    </row>
    <row r="52" spans="1:4" ht="12">
      <c r="A52" s="12" t="s">
        <v>30</v>
      </c>
      <c r="B52" s="11">
        <v>310</v>
      </c>
      <c r="C52" s="23">
        <v>8845257</v>
      </c>
      <c r="D52" s="23">
        <v>8436565</v>
      </c>
    </row>
    <row r="53" spans="1:4" ht="12">
      <c r="A53" s="12" t="s">
        <v>5</v>
      </c>
      <c r="B53" s="11">
        <v>311</v>
      </c>
      <c r="C53" s="23"/>
      <c r="D53" s="23"/>
    </row>
    <row r="54" spans="1:4" ht="12">
      <c r="A54" s="12" t="s">
        <v>40</v>
      </c>
      <c r="B54" s="11">
        <v>312</v>
      </c>
      <c r="C54" s="23"/>
      <c r="D54" s="23"/>
    </row>
    <row r="55" spans="1:4" ht="12">
      <c r="A55" s="12" t="s">
        <v>41</v>
      </c>
      <c r="B55" s="11">
        <v>313</v>
      </c>
      <c r="C55" s="23"/>
      <c r="D55" s="23"/>
    </row>
    <row r="56" spans="1:4" ht="12">
      <c r="A56" s="12" t="s">
        <v>42</v>
      </c>
      <c r="B56" s="11">
        <v>314</v>
      </c>
      <c r="C56" s="23"/>
      <c r="D56" s="23"/>
    </row>
    <row r="57" spans="1:6" ht="12">
      <c r="A57" s="12" t="s">
        <v>43</v>
      </c>
      <c r="B57" s="11">
        <v>315</v>
      </c>
      <c r="C57" s="23"/>
      <c r="D57" s="23"/>
      <c r="F57" s="9">
        <v>2</v>
      </c>
    </row>
    <row r="58" spans="1:6" ht="12">
      <c r="A58" s="12" t="s">
        <v>44</v>
      </c>
      <c r="B58" s="11">
        <v>316</v>
      </c>
      <c r="C58" s="23">
        <f>1527746+E58</f>
        <v>1609291</v>
      </c>
      <c r="D58" s="23">
        <v>1609291</v>
      </c>
      <c r="E58" s="9">
        <v>81545</v>
      </c>
      <c r="F58" s="9">
        <v>70768</v>
      </c>
    </row>
    <row r="59" spans="1:4" ht="24">
      <c r="A59" s="16" t="s">
        <v>45</v>
      </c>
      <c r="B59" s="17">
        <v>400</v>
      </c>
      <c r="C59" s="54">
        <f>SUM(C52:C58)</f>
        <v>10454548</v>
      </c>
      <c r="D59" s="54">
        <f>SUM(D52:D58)</f>
        <v>10045856</v>
      </c>
    </row>
    <row r="60" spans="1:4" ht="12">
      <c r="A60" s="16" t="s">
        <v>46</v>
      </c>
      <c r="B60" s="17"/>
      <c r="C60" s="24"/>
      <c r="D60" s="24"/>
    </row>
    <row r="61" spans="1:6" ht="12">
      <c r="A61" s="12" t="s">
        <v>47</v>
      </c>
      <c r="B61" s="11">
        <v>410</v>
      </c>
      <c r="C61" s="23">
        <f>1000000+E61</f>
        <v>1000000</v>
      </c>
      <c r="D61" s="23">
        <f>1000000+G61</f>
        <v>1000000</v>
      </c>
      <c r="F61" s="9">
        <v>0</v>
      </c>
    </row>
    <row r="62" spans="1:4" ht="12">
      <c r="A62" s="12" t="s">
        <v>48</v>
      </c>
      <c r="B62" s="11">
        <v>411</v>
      </c>
      <c r="C62" s="23"/>
      <c r="D62" s="23"/>
    </row>
    <row r="63" spans="1:4" ht="12">
      <c r="A63" s="12" t="s">
        <v>49</v>
      </c>
      <c r="B63" s="11">
        <v>412</v>
      </c>
      <c r="C63" s="23"/>
      <c r="D63" s="23"/>
    </row>
    <row r="64" spans="1:4" ht="12">
      <c r="A64" s="12" t="s">
        <v>50</v>
      </c>
      <c r="B64" s="11">
        <v>413</v>
      </c>
      <c r="C64" s="23"/>
      <c r="D64" s="23"/>
    </row>
    <row r="65" spans="1:14" ht="12">
      <c r="A65" s="12" t="s">
        <v>51</v>
      </c>
      <c r="B65" s="11">
        <v>414</v>
      </c>
      <c r="C65" s="23">
        <f>-7336561+E65</f>
        <v>-7379594</v>
      </c>
      <c r="D65" s="23">
        <v>-6948604</v>
      </c>
      <c r="E65" s="31">
        <v>-43033</v>
      </c>
      <c r="F65" s="31">
        <v>1668</v>
      </c>
      <c r="G65" s="31">
        <f>D65-C65</f>
        <v>430990</v>
      </c>
      <c r="H65" s="31"/>
      <c r="I65" s="31"/>
      <c r="N65" s="31"/>
    </row>
    <row r="66" spans="1:7" ht="24">
      <c r="A66" s="12" t="s">
        <v>52</v>
      </c>
      <c r="B66" s="11">
        <v>420</v>
      </c>
      <c r="C66" s="23">
        <f>C61+C65</f>
        <v>-6379594</v>
      </c>
      <c r="D66" s="23">
        <f>D61+D65</f>
        <v>-5948604</v>
      </c>
      <c r="G66" s="31"/>
    </row>
    <row r="67" spans="1:4" ht="12">
      <c r="A67" s="12" t="s">
        <v>53</v>
      </c>
      <c r="B67" s="11">
        <v>421</v>
      </c>
      <c r="C67" s="23"/>
      <c r="D67" s="23"/>
    </row>
    <row r="68" spans="1:5" ht="12">
      <c r="A68" s="16" t="s">
        <v>54</v>
      </c>
      <c r="B68" s="17">
        <v>500</v>
      </c>
      <c r="C68" s="54">
        <f>C66+C67</f>
        <v>-6379594</v>
      </c>
      <c r="D68" s="54">
        <f>D66+D67</f>
        <v>-5948604</v>
      </c>
      <c r="E68" s="9">
        <f>SUM(E44:E67)</f>
        <v>82710</v>
      </c>
    </row>
    <row r="69" spans="1:4" ht="12">
      <c r="A69" s="16" t="s">
        <v>55</v>
      </c>
      <c r="B69" s="17"/>
      <c r="C69" s="54">
        <f>C49+C50+C59+C68</f>
        <v>7071852</v>
      </c>
      <c r="D69" s="54">
        <f>D49+D50+D59+D68</f>
        <v>6672400</v>
      </c>
    </row>
    <row r="70" ht="12">
      <c r="A70" s="13"/>
    </row>
    <row r="71" spans="1:8" ht="15">
      <c r="A71" s="48" t="s">
        <v>254</v>
      </c>
      <c r="B71" s="47"/>
      <c r="C71" s="53">
        <f>(C38-C33-C49-C59)*1000/100000</f>
        <v>-63795.94</v>
      </c>
      <c r="D71" s="53">
        <f>(D38-D33-D49-D59)*1000/100000</f>
        <v>-59486.04</v>
      </c>
      <c r="E71" s="52"/>
      <c r="G71" s="31"/>
      <c r="H71" s="52"/>
    </row>
    <row r="72" spans="1:3" ht="12">
      <c r="A72" s="13"/>
      <c r="B72" s="47"/>
      <c r="C72" s="31"/>
    </row>
    <row r="73" spans="1:6" ht="12">
      <c r="A73" s="13"/>
      <c r="B73" s="47"/>
      <c r="C73" s="31"/>
      <c r="F73" s="31"/>
    </row>
    <row r="74" ht="12">
      <c r="A74" s="13"/>
    </row>
    <row r="75" ht="12">
      <c r="A75" s="13"/>
    </row>
    <row r="76" ht="12">
      <c r="A76" s="14" t="s">
        <v>261</v>
      </c>
    </row>
    <row r="77" ht="12">
      <c r="A77" s="13" t="s">
        <v>56</v>
      </c>
    </row>
    <row r="78" ht="22.5" customHeight="1">
      <c r="A78" s="14" t="s">
        <v>257</v>
      </c>
    </row>
    <row r="79" ht="12">
      <c r="A79" s="13" t="s">
        <v>57</v>
      </c>
    </row>
    <row r="80" ht="12">
      <c r="A80" s="13"/>
    </row>
    <row r="81" ht="12">
      <c r="A81" s="13" t="s">
        <v>58</v>
      </c>
    </row>
    <row r="82" ht="12">
      <c r="A82" s="13"/>
    </row>
  </sheetData>
  <sheetProtection/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25">
      <selection activeCell="C19" sqref="C1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4.00390625" style="0" customWidth="1"/>
  </cols>
  <sheetData>
    <row r="4" spans="1:4" ht="12.75">
      <c r="A4" s="45"/>
      <c r="B4" s="45"/>
      <c r="C4" s="45"/>
      <c r="D4" s="45"/>
    </row>
    <row r="5" spans="1:4" ht="15.75">
      <c r="A5" s="51" t="s">
        <v>249</v>
      </c>
      <c r="B5" s="45"/>
      <c r="C5" s="45"/>
      <c r="D5" s="45"/>
    </row>
    <row r="6" spans="1:4" ht="15.75">
      <c r="A6" s="51"/>
      <c r="B6" s="45"/>
      <c r="C6" s="45"/>
      <c r="D6" s="45"/>
    </row>
    <row r="7" spans="1:4" ht="10.5" customHeight="1">
      <c r="A7" s="45"/>
      <c r="B7" s="45"/>
      <c r="C7" s="45"/>
      <c r="D7" s="45"/>
    </row>
    <row r="8" ht="12.75" hidden="1">
      <c r="A8" s="8"/>
    </row>
    <row r="9" spans="1:4" ht="12.75">
      <c r="A9" s="61" t="s">
        <v>250</v>
      </c>
      <c r="B9" s="61"/>
      <c r="C9" s="61"/>
      <c r="D9" s="61"/>
    </row>
    <row r="10" spans="1:4" ht="12.75">
      <c r="A10" s="62" t="s">
        <v>264</v>
      </c>
      <c r="B10" s="62"/>
      <c r="C10" s="62"/>
      <c r="D10" s="62"/>
    </row>
    <row r="11" spans="1:4" ht="11.25" customHeight="1">
      <c r="A11" s="46"/>
      <c r="B11" s="46"/>
      <c r="C11" s="46"/>
      <c r="D11" s="46"/>
    </row>
    <row r="12" ht="13.5" customHeight="1" hidden="1">
      <c r="D12" s="2" t="s">
        <v>114</v>
      </c>
    </row>
    <row r="13" spans="1:4" s="9" customFormat="1" ht="60">
      <c r="A13" s="11" t="s">
        <v>70</v>
      </c>
      <c r="B13" s="11" t="s">
        <v>1</v>
      </c>
      <c r="C13" s="11" t="s">
        <v>265</v>
      </c>
      <c r="D13" s="11" t="s">
        <v>266</v>
      </c>
    </row>
    <row r="14" spans="1:4" ht="12.75">
      <c r="A14" s="5" t="s">
        <v>71</v>
      </c>
      <c r="B14" s="25" t="s">
        <v>59</v>
      </c>
      <c r="C14" s="26">
        <v>800988</v>
      </c>
      <c r="D14" s="26">
        <v>1148817</v>
      </c>
    </row>
    <row r="15" spans="1:4" ht="12.75">
      <c r="A15" s="5" t="s">
        <v>72</v>
      </c>
      <c r="B15" s="25" t="s">
        <v>60</v>
      </c>
      <c r="C15" s="26">
        <v>83</v>
      </c>
      <c r="D15" s="26">
        <v>0</v>
      </c>
    </row>
    <row r="16" spans="1:4" s="29" customFormat="1" ht="12.75">
      <c r="A16" s="27" t="s">
        <v>73</v>
      </c>
      <c r="B16" s="30" t="s">
        <v>61</v>
      </c>
      <c r="C16" s="55">
        <f>C14-C15</f>
        <v>800905</v>
      </c>
      <c r="D16" s="55">
        <f>D14-D15</f>
        <v>1148817</v>
      </c>
    </row>
    <row r="17" spans="1:6" ht="12.75">
      <c r="A17" s="5" t="s">
        <v>74</v>
      </c>
      <c r="B17" s="25" t="s">
        <v>62</v>
      </c>
      <c r="C17" s="26">
        <v>238849</v>
      </c>
      <c r="D17" s="26">
        <v>311562</v>
      </c>
      <c r="F17" s="36"/>
    </row>
    <row r="18" spans="1:4" ht="12.75">
      <c r="A18" s="5" t="s">
        <v>75</v>
      </c>
      <c r="B18" s="25" t="s">
        <v>63</v>
      </c>
      <c r="C18" s="26">
        <f>32058+102</f>
        <v>32160</v>
      </c>
      <c r="D18" s="26">
        <v>268323</v>
      </c>
    </row>
    <row r="19" spans="1:4" ht="12.75">
      <c r="A19" s="5" t="s">
        <v>76</v>
      </c>
      <c r="B19" s="25" t="s">
        <v>64</v>
      </c>
      <c r="C19" s="26">
        <v>423175</v>
      </c>
      <c r="D19" s="26">
        <v>180661</v>
      </c>
    </row>
    <row r="20" spans="1:4" ht="12.75">
      <c r="A20" s="5" t="s">
        <v>77</v>
      </c>
      <c r="B20" s="25" t="s">
        <v>65</v>
      </c>
      <c r="C20" s="26">
        <v>24534</v>
      </c>
      <c r="D20" s="26">
        <v>99085</v>
      </c>
    </row>
    <row r="21" spans="1:6" s="29" customFormat="1" ht="12.75">
      <c r="A21" s="27" t="s">
        <v>78</v>
      </c>
      <c r="B21" s="30" t="s">
        <v>115</v>
      </c>
      <c r="C21" s="56">
        <f>C16-C17-C18-C19+C20</f>
        <v>131255</v>
      </c>
      <c r="D21" s="56">
        <f>D16-D17-D18-D19+D20</f>
        <v>487356</v>
      </c>
      <c r="F21" s="42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562245</v>
      </c>
      <c r="D23" s="26">
        <v>137942</v>
      </c>
    </row>
    <row r="24" spans="1:4" ht="38.25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>
        <v>2417</v>
      </c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56">
        <f>C21+C22-C23+C24+C25-C26</f>
        <v>-430990</v>
      </c>
      <c r="D27" s="56">
        <f>D21+D22-D23+D24+D25-D26</f>
        <v>351831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-430990</v>
      </c>
      <c r="D29" s="26">
        <f>D27-D28</f>
        <v>351831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56">
        <f>C29+C30</f>
        <v>-430990</v>
      </c>
      <c r="D31" s="56">
        <f>D29+D30</f>
        <v>351831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57">
        <f>C36+C37+C38+C39+C40+C41+C42+C43+C44+C45+C46</f>
        <v>0</v>
      </c>
      <c r="D34" s="57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5" s="29" customFormat="1" ht="12.75">
      <c r="A47" s="27" t="s">
        <v>104</v>
      </c>
      <c r="B47" s="28">
        <v>500</v>
      </c>
      <c r="C47" s="56">
        <f>C31+C34</f>
        <v>-430990</v>
      </c>
      <c r="D47" s="56">
        <f>D31+D34</f>
        <v>351831</v>
      </c>
      <c r="E47" s="42"/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1">
        <f>C54</f>
        <v>-4.3099</v>
      </c>
      <c r="D51" s="41">
        <f>D54</f>
        <v>3.51831</v>
      </c>
    </row>
    <row r="52" spans="1:4" ht="12.75">
      <c r="A52" s="5" t="s">
        <v>92</v>
      </c>
      <c r="B52" s="4"/>
      <c r="C52" s="41"/>
      <c r="D52" s="41"/>
    </row>
    <row r="53" spans="1:4" ht="12.75">
      <c r="A53" s="5" t="s">
        <v>108</v>
      </c>
      <c r="B53" s="4"/>
      <c r="C53" s="41"/>
      <c r="D53" s="41"/>
    </row>
    <row r="54" spans="1:4" ht="12.75">
      <c r="A54" s="5" t="s">
        <v>109</v>
      </c>
      <c r="B54" s="4"/>
      <c r="C54" s="41">
        <f>C47/100000</f>
        <v>-4.3099</v>
      </c>
      <c r="D54" s="41">
        <f>D47/100000</f>
        <v>3.51831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267</v>
      </c>
    </row>
    <row r="62" ht="12.75">
      <c r="A62" s="1" t="s">
        <v>112</v>
      </c>
    </row>
    <row r="63" ht="26.25" customHeight="1">
      <c r="A63" s="3" t="s">
        <v>258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zoomScalePageLayoutView="0" workbookViewId="0" topLeftCell="A55">
      <selection activeCell="C79" sqref="C79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2" spans="1:4" ht="12.75">
      <c r="A2" s="1"/>
      <c r="D2" s="2"/>
    </row>
    <row r="3" spans="1:4" ht="15.75">
      <c r="A3" s="50" t="s">
        <v>249</v>
      </c>
      <c r="D3" s="2"/>
    </row>
    <row r="4" spans="1:4" ht="15.75">
      <c r="A4" s="50"/>
      <c r="D4" s="2"/>
    </row>
    <row r="5" spans="1:4" ht="12.75">
      <c r="A5" s="8"/>
      <c r="D5" s="2"/>
    </row>
    <row r="6" spans="1:4" ht="12.75">
      <c r="A6" s="61" t="s">
        <v>174</v>
      </c>
      <c r="B6" s="61"/>
      <c r="C6" s="61"/>
      <c r="D6" s="61"/>
    </row>
    <row r="7" ht="12.75">
      <c r="A7" s="8"/>
    </row>
    <row r="8" spans="1:4" ht="12.75">
      <c r="A8" s="62" t="s">
        <v>271</v>
      </c>
      <c r="B8" s="62"/>
      <c r="C8" s="62"/>
      <c r="D8" s="62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41.25" customHeight="1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3" t="s">
        <v>121</v>
      </c>
      <c r="B12" s="63"/>
      <c r="C12" s="63"/>
      <c r="D12" s="63"/>
    </row>
    <row r="13" spans="1:4" s="29" customFormat="1" ht="25.5">
      <c r="A13" s="27" t="s">
        <v>122</v>
      </c>
      <c r="B13" s="30" t="s">
        <v>59</v>
      </c>
      <c r="C13" s="56">
        <f>SUM(C15:C20)</f>
        <v>821249</v>
      </c>
      <c r="D13" s="56">
        <f>SUM(D15:D20)</f>
        <v>1334667</v>
      </c>
    </row>
    <row r="14" spans="1:4" ht="12.75">
      <c r="A14" s="5" t="s">
        <v>92</v>
      </c>
      <c r="B14" s="4"/>
      <c r="C14" s="26"/>
      <c r="D14" s="26"/>
    </row>
    <row r="15" spans="1:8" ht="12.75">
      <c r="A15" s="5" t="s">
        <v>123</v>
      </c>
      <c r="B15" s="25" t="s">
        <v>60</v>
      </c>
      <c r="C15" s="26">
        <v>57731</v>
      </c>
      <c r="D15" s="26">
        <v>86775</v>
      </c>
      <c r="H15" s="36"/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763518</v>
      </c>
      <c r="D17" s="26">
        <v>1247885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/>
      <c r="D20" s="26">
        <v>7</v>
      </c>
    </row>
    <row r="21" spans="1:4" s="29" customFormat="1" ht="25.5">
      <c r="A21" s="27" t="s">
        <v>129</v>
      </c>
      <c r="B21" s="30" t="s">
        <v>115</v>
      </c>
      <c r="C21" s="56">
        <f>SUM(C23:C29)</f>
        <v>711640</v>
      </c>
      <c r="D21" s="56">
        <f>SUM(D23:D29)</f>
        <v>615260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430506-8257</f>
        <v>422249</v>
      </c>
      <c r="D23" s="26">
        <v>262959</v>
      </c>
      <c r="E23">
        <v>7</v>
      </c>
    </row>
    <row r="24" spans="1:4" ht="12.75">
      <c r="A24" s="5" t="s">
        <v>131</v>
      </c>
      <c r="B24" s="25" t="s">
        <v>117</v>
      </c>
      <c r="C24" s="26">
        <v>97140</v>
      </c>
      <c r="D24" s="26">
        <v>71675</v>
      </c>
    </row>
    <row r="25" spans="1:8" ht="12.75">
      <c r="A25" s="5" t="s">
        <v>132</v>
      </c>
      <c r="B25" s="25" t="s">
        <v>118</v>
      </c>
      <c r="C25" s="26">
        <v>8086</v>
      </c>
      <c r="D25" s="26">
        <v>9126</v>
      </c>
      <c r="H25" s="36"/>
    </row>
    <row r="26" spans="1:4" ht="12.75">
      <c r="A26" s="5" t="s">
        <v>133</v>
      </c>
      <c r="B26" s="25" t="s">
        <v>119</v>
      </c>
      <c r="C26" s="26">
        <v>70686</v>
      </c>
      <c r="D26" s="26">
        <v>156281</v>
      </c>
    </row>
    <row r="27" spans="1:4" ht="12.75">
      <c r="A27" s="5" t="s">
        <v>134</v>
      </c>
      <c r="B27" s="25" t="s">
        <v>120</v>
      </c>
      <c r="C27" s="26">
        <v>8257</v>
      </c>
      <c r="D27" s="26">
        <v>10557</v>
      </c>
    </row>
    <row r="28" spans="1:5" ht="12.75">
      <c r="A28" s="5" t="s">
        <v>135</v>
      </c>
      <c r="B28" s="25" t="s">
        <v>175</v>
      </c>
      <c r="C28" s="26">
        <f>105061+10</f>
        <v>105071</v>
      </c>
      <c r="D28" s="26">
        <v>100640</v>
      </c>
      <c r="E28">
        <v>20</v>
      </c>
    </row>
    <row r="29" spans="1:5" ht="12.75">
      <c r="A29" s="5" t="s">
        <v>136</v>
      </c>
      <c r="B29" s="25" t="s">
        <v>176</v>
      </c>
      <c r="C29" s="26">
        <v>151</v>
      </c>
      <c r="D29" s="26">
        <v>4022</v>
      </c>
      <c r="E29">
        <v>30</v>
      </c>
    </row>
    <row r="30" spans="1:4" s="29" customFormat="1" ht="25.5">
      <c r="A30" s="27" t="s">
        <v>137</v>
      </c>
      <c r="B30" s="30" t="s">
        <v>177</v>
      </c>
      <c r="C30" s="56">
        <f>C13-C21</f>
        <v>109609</v>
      </c>
      <c r="D30" s="56">
        <f>D13-D21</f>
        <v>719407</v>
      </c>
    </row>
    <row r="31" spans="1:4" ht="12.75">
      <c r="A31" s="63" t="s">
        <v>138</v>
      </c>
      <c r="B31" s="63"/>
      <c r="C31" s="63"/>
      <c r="D31" s="63"/>
    </row>
    <row r="32" spans="1:4" s="29" customFormat="1" ht="25.5">
      <c r="A32" s="27" t="s">
        <v>139</v>
      </c>
      <c r="B32" s="30" t="s">
        <v>178</v>
      </c>
      <c r="C32" s="56">
        <f>SUM(C34:C44)</f>
        <v>0</v>
      </c>
      <c r="D32" s="56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8.25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56">
        <f>SUM(C47:C57)</f>
        <v>0</v>
      </c>
      <c r="D45" s="56">
        <f>SUM(D47:D57)</f>
        <v>1540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/>
      <c r="D47" s="26">
        <v>1540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/>
    </row>
    <row r="50" spans="1:4" ht="38.25">
      <c r="A50" s="5" t="s">
        <v>153</v>
      </c>
      <c r="B50" s="25" t="s">
        <v>194</v>
      </c>
      <c r="C50" s="26"/>
      <c r="D50" s="26" t="s">
        <v>255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56">
        <f>C32-C45</f>
        <v>0</v>
      </c>
      <c r="D58" s="56">
        <f>D32-D45</f>
        <v>-1540</v>
      </c>
    </row>
    <row r="59" spans="1:4" ht="12.75">
      <c r="A59" s="63" t="s">
        <v>160</v>
      </c>
      <c r="B59" s="63"/>
      <c r="C59" s="63"/>
      <c r="D59" s="63"/>
    </row>
    <row r="60" spans="1:4" s="29" customFormat="1" ht="25.5">
      <c r="A60" s="27" t="s">
        <v>161</v>
      </c>
      <c r="B60" s="30" t="s">
        <v>203</v>
      </c>
      <c r="C60" s="56">
        <f>SUM(C62:C65)</f>
        <v>9347445</v>
      </c>
      <c r="D60" s="56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>
        <v>9347445</v>
      </c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56">
        <f>SUM(C68:C72)</f>
        <v>9380789</v>
      </c>
      <c r="D66" s="56">
        <f>SUM(D68:D72)</f>
        <v>756445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9380789</v>
      </c>
      <c r="D68" s="26">
        <v>756445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4" ht="12.75">
      <c r="A72" s="5" t="s">
        <v>168</v>
      </c>
      <c r="B72" s="25">
        <v>105</v>
      </c>
      <c r="C72" s="26"/>
      <c r="D72" s="26"/>
    </row>
    <row r="73" spans="1:4" s="29" customFormat="1" ht="25.5">
      <c r="A73" s="27" t="s">
        <v>169</v>
      </c>
      <c r="B73" s="30">
        <v>110</v>
      </c>
      <c r="C73" s="56">
        <f>C60-C66</f>
        <v>-33344</v>
      </c>
      <c r="D73" s="56">
        <f>D60-D66</f>
        <v>-756445</v>
      </c>
    </row>
    <row r="74" spans="1:4" ht="12.75">
      <c r="A74" s="5" t="s">
        <v>170</v>
      </c>
      <c r="B74" s="25">
        <v>120</v>
      </c>
      <c r="C74" s="26">
        <v>-91062</v>
      </c>
      <c r="D74" s="26">
        <v>-1988</v>
      </c>
    </row>
    <row r="75" spans="1:4" s="29" customFormat="1" ht="25.5">
      <c r="A75" s="27" t="s">
        <v>171</v>
      </c>
      <c r="B75" s="30">
        <v>130</v>
      </c>
      <c r="C75" s="56">
        <f>C30+C58+C73+C74</f>
        <v>-14797</v>
      </c>
      <c r="D75" s="56">
        <f>D30+D58+D73+D74</f>
        <v>-40566</v>
      </c>
    </row>
    <row r="76" spans="1:6" ht="25.5">
      <c r="A76" s="5" t="s">
        <v>172</v>
      </c>
      <c r="B76" s="25">
        <v>140</v>
      </c>
      <c r="C76" s="26">
        <v>202935</v>
      </c>
      <c r="D76" s="26">
        <v>139855</v>
      </c>
      <c r="E76" s="36">
        <v>77</v>
      </c>
      <c r="F76" s="36"/>
    </row>
    <row r="77" spans="1:6" ht="25.5">
      <c r="A77" s="5" t="s">
        <v>173</v>
      </c>
      <c r="B77" s="25">
        <v>150</v>
      </c>
      <c r="C77" s="26">
        <f>C76+C75</f>
        <v>188138</v>
      </c>
      <c r="D77" s="26">
        <f>D76+D75</f>
        <v>99289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60"/>
      <c r="D79" s="33"/>
    </row>
    <row r="80" spans="1:4" ht="12.75">
      <c r="A80" s="1"/>
      <c r="B80" s="33"/>
      <c r="C80" s="33"/>
      <c r="D80" s="33"/>
    </row>
    <row r="81" spans="1:4" ht="12.75">
      <c r="A81" s="1" t="s">
        <v>268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259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I82" sqref="I8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.75">
      <c r="A9" s="50" t="s">
        <v>249</v>
      </c>
    </row>
    <row r="10" ht="12.75">
      <c r="A10" s="1"/>
    </row>
    <row r="11" spans="1:8" ht="12.75">
      <c r="A11" s="61" t="s">
        <v>243</v>
      </c>
      <c r="B11" s="61"/>
      <c r="C11" s="61"/>
      <c r="D11" s="61"/>
      <c r="E11" s="61"/>
      <c r="F11" s="61"/>
      <c r="G11" s="61"/>
      <c r="H11" s="61"/>
    </row>
    <row r="12" s="33" customFormat="1" ht="12.75">
      <c r="A12" s="8"/>
    </row>
    <row r="13" spans="1:9" s="33" customFormat="1" ht="12.75">
      <c r="A13" s="62" t="s">
        <v>270</v>
      </c>
      <c r="B13" s="62"/>
      <c r="C13" s="62"/>
      <c r="D13" s="62"/>
      <c r="E13" s="62"/>
      <c r="F13" s="62"/>
      <c r="G13" s="62"/>
      <c r="H13" s="62"/>
      <c r="I13" s="38"/>
    </row>
    <row r="14" spans="1:9" s="33" customFormat="1" ht="12.75">
      <c r="A14" s="7"/>
      <c r="I14" s="38" t="s">
        <v>114</v>
      </c>
    </row>
    <row r="15" spans="1:9" ht="12.75">
      <c r="A15" s="64" t="s">
        <v>208</v>
      </c>
      <c r="B15" s="64" t="s">
        <v>1</v>
      </c>
      <c r="C15" s="64" t="s">
        <v>209</v>
      </c>
      <c r="D15" s="64"/>
      <c r="E15" s="64"/>
      <c r="F15" s="64"/>
      <c r="G15" s="64"/>
      <c r="H15" s="64" t="s">
        <v>53</v>
      </c>
      <c r="I15" s="64" t="s">
        <v>210</v>
      </c>
    </row>
    <row r="16" spans="1:9" ht="89.25">
      <c r="A16" s="64"/>
      <c r="B16" s="64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4"/>
      <c r="I16" s="64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-7272004</v>
      </c>
      <c r="H17" s="34"/>
      <c r="I17" s="58">
        <f>SUM(C17:H17)</f>
        <v>-6272004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58">
        <v>1000000</v>
      </c>
      <c r="D19" s="58">
        <f aca="true" t="shared" si="0" ref="D19:I19">D17+D18</f>
        <v>0</v>
      </c>
      <c r="E19" s="58">
        <f t="shared" si="0"/>
        <v>0</v>
      </c>
      <c r="F19" s="58">
        <f t="shared" si="0"/>
        <v>0</v>
      </c>
      <c r="G19" s="58">
        <f t="shared" si="0"/>
        <v>-7272004</v>
      </c>
      <c r="H19" s="58">
        <f t="shared" si="0"/>
        <v>0</v>
      </c>
      <c r="I19" s="58">
        <f t="shared" si="0"/>
        <v>-6272004</v>
      </c>
    </row>
    <row r="20" spans="1:9" s="29" customFormat="1" ht="25.5">
      <c r="A20" s="27" t="s">
        <v>215</v>
      </c>
      <c r="B20" s="28">
        <v>200</v>
      </c>
      <c r="C20" s="58">
        <f aca="true" t="shared" si="1" ref="C20:H20">C21+C22</f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>G21</f>
        <v>323400</v>
      </c>
      <c r="H20" s="58">
        <f t="shared" si="1"/>
        <v>0</v>
      </c>
      <c r="I20" s="58">
        <f>SUM(C20:H20)</f>
        <v>323400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323400</v>
      </c>
      <c r="H21" s="35"/>
      <c r="I21" s="34">
        <f aca="true" t="shared" si="2" ref="I21:I79">SUM(C21:H21)</f>
        <v>323400</v>
      </c>
    </row>
    <row r="22" spans="1:9" s="40" customFormat="1" ht="25.5">
      <c r="A22" s="5" t="s">
        <v>217</v>
      </c>
      <c r="B22" s="4">
        <v>220</v>
      </c>
      <c r="C22" s="59">
        <f aca="true" t="shared" si="3" ref="C22:H22">SUM(C24:C32)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58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58">
        <f t="shared" si="2"/>
        <v>0</v>
      </c>
    </row>
    <row r="26" spans="1:9" ht="38.25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58">
        <f t="shared" si="2"/>
        <v>0</v>
      </c>
    </row>
    <row r="27" spans="1:9" ht="51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58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58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58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58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58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58">
        <f t="shared" si="2"/>
        <v>0</v>
      </c>
    </row>
    <row r="33" spans="1:9" s="29" customFormat="1" ht="25.5">
      <c r="A33" s="27" t="s">
        <v>222</v>
      </c>
      <c r="B33" s="28">
        <v>300</v>
      </c>
      <c r="C33" s="58">
        <f aca="true" t="shared" si="4" ref="C33:H33">SUM(C40:C47)+C35</f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58">
        <f t="shared" si="4"/>
        <v>0</v>
      </c>
      <c r="I33" s="58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58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58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58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58">
        <v>1000000</v>
      </c>
      <c r="D48" s="58">
        <f>D19+D20+D33</f>
        <v>0</v>
      </c>
      <c r="E48" s="58">
        <f>E19+E20+E33</f>
        <v>0</v>
      </c>
      <c r="F48" s="58">
        <f>F19+F20+F33</f>
        <v>0</v>
      </c>
      <c r="G48" s="58">
        <f>G50</f>
        <v>-6948604</v>
      </c>
      <c r="H48" s="58">
        <f>H19+H20+H33</f>
        <v>0</v>
      </c>
      <c r="I48" s="58">
        <f>SUM(C48:H48)</f>
        <v>-5948604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59">
        <v>1000000</v>
      </c>
      <c r="D50" s="59">
        <f>D48+D49</f>
        <v>0</v>
      </c>
      <c r="E50" s="59">
        <f>E48+E49</f>
        <v>0</v>
      </c>
      <c r="F50" s="59">
        <f>F48+F49</f>
        <v>0</v>
      </c>
      <c r="G50" s="59">
        <f>G19+G20</f>
        <v>-6948604</v>
      </c>
      <c r="H50" s="59">
        <f>H48+H49</f>
        <v>0</v>
      </c>
      <c r="I50" s="58">
        <f t="shared" si="2"/>
        <v>-5948604</v>
      </c>
    </row>
    <row r="51" spans="1:9" s="29" customFormat="1" ht="25.5">
      <c r="A51" s="27" t="s">
        <v>237</v>
      </c>
      <c r="B51" s="28">
        <v>600</v>
      </c>
      <c r="C51" s="58">
        <f aca="true" t="shared" si="5" ref="C51:H51">C52+C53</f>
        <v>0</v>
      </c>
      <c r="D51" s="58">
        <f t="shared" si="5"/>
        <v>0</v>
      </c>
      <c r="E51" s="58">
        <f t="shared" si="5"/>
        <v>0</v>
      </c>
      <c r="F51" s="58">
        <f t="shared" si="5"/>
        <v>0</v>
      </c>
      <c r="G51" s="58">
        <f>G52</f>
        <v>-430990</v>
      </c>
      <c r="H51" s="58">
        <f t="shared" si="5"/>
        <v>0</v>
      </c>
      <c r="I51" s="58">
        <f>SUM(C51:H51)</f>
        <v>-430990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f>ОПиУ!C47</f>
        <v>-430990</v>
      </c>
      <c r="H52" s="35"/>
      <c r="I52" s="34">
        <f t="shared" si="2"/>
        <v>-430990</v>
      </c>
    </row>
    <row r="53" spans="1:9" ht="25.5">
      <c r="A53" s="5" t="s">
        <v>238</v>
      </c>
      <c r="B53" s="4">
        <v>620</v>
      </c>
      <c r="C53" s="59">
        <f aca="true" t="shared" si="6" ref="C53:H53">SUM(C55:C63)</f>
        <v>0</v>
      </c>
      <c r="D53" s="59">
        <f t="shared" si="6"/>
        <v>0</v>
      </c>
      <c r="E53" s="59">
        <f t="shared" si="6"/>
        <v>0</v>
      </c>
      <c r="F53" s="59">
        <f t="shared" si="6"/>
        <v>0</v>
      </c>
      <c r="G53" s="59">
        <f t="shared" si="6"/>
        <v>0</v>
      </c>
      <c r="H53" s="59">
        <f t="shared" si="6"/>
        <v>0</v>
      </c>
      <c r="I53" s="58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58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58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58">
        <f t="shared" si="2"/>
        <v>0</v>
      </c>
    </row>
    <row r="57" spans="1:9" ht="38.25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58">
        <f t="shared" si="2"/>
        <v>0</v>
      </c>
    </row>
    <row r="58" spans="1:9" ht="51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58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58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58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58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58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58">
        <f t="shared" si="2"/>
        <v>0</v>
      </c>
    </row>
    <row r="64" spans="1:9" s="29" customFormat="1" ht="25.5">
      <c r="A64" s="27" t="s">
        <v>240</v>
      </c>
      <c r="B64" s="28">
        <v>700</v>
      </c>
      <c r="C64" s="58">
        <f aca="true" t="shared" si="7" ref="C64:H64">SUM(C71:C78)+C66</f>
        <v>0</v>
      </c>
      <c r="D64" s="58">
        <f t="shared" si="7"/>
        <v>0</v>
      </c>
      <c r="E64" s="58">
        <f t="shared" si="7"/>
        <v>0</v>
      </c>
      <c r="F64" s="58">
        <f t="shared" si="7"/>
        <v>0</v>
      </c>
      <c r="G64" s="58">
        <f t="shared" si="7"/>
        <v>0</v>
      </c>
      <c r="H64" s="58">
        <f t="shared" si="7"/>
        <v>0</v>
      </c>
      <c r="I64" s="58">
        <f>SUM(C64:H64)</f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58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58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58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58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58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58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58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58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58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58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58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58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58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58">
        <f t="shared" si="2"/>
        <v>0</v>
      </c>
    </row>
    <row r="79" spans="1:9" s="29" customFormat="1" ht="25.5">
      <c r="A79" s="27" t="s">
        <v>251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-7379594</v>
      </c>
      <c r="H79" s="34">
        <f t="shared" si="8"/>
        <v>0</v>
      </c>
      <c r="I79" s="58">
        <f t="shared" si="2"/>
        <v>-6379594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60"/>
    </row>
    <row r="83" spans="1:9" ht="12.75">
      <c r="A83" s="3" t="s">
        <v>269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260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Тургамбева</cp:lastModifiedBy>
  <cp:lastPrinted>2020-10-22T03:34:33Z</cp:lastPrinted>
  <dcterms:created xsi:type="dcterms:W3CDTF">2010-11-30T06:33:03Z</dcterms:created>
  <dcterms:modified xsi:type="dcterms:W3CDTF">2020-10-22T04:03:58Z</dcterms:modified>
  <cp:category/>
  <cp:version/>
  <cp:contentType/>
  <cp:contentStatus/>
</cp:coreProperties>
</file>