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<sst xmlns="http://schemas.openxmlformats.org/spreadsheetml/2006/main" count="370" uniqueCount="271">
  <si>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</si>
  <si>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</si>
  <si>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</si>
  <si>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</si>
  <si>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</si>
  <si>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</si>
  <si>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</si>
  <si>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</si>
  <si>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</si>
  <si>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</si>
  <si>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</si>
  <si>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</si>
  <si>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</si>
  <si>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</si>
  <si>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</si>
  <si>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</si>
  <si>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</si>
  <si>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</si>
  <si>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</si>
  <si>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</si>
  <si>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</si>
  <si>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</si>
  <si>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</si>
  <si>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</si>
  <si>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</si>
  <si>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</si>
  <si>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</si>
  <si>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</si>
  <si>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</si>
  <si>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</si>
  <si>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</si>
  <si>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</si>
  <si>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</si>
  <si>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</si>
  <si>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</si>
  <si>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</si>
  <si>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</si>
  <si>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</si>
  <si>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</si>
  <si>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</si>
  <si>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</si>
  <si>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</si>
  <si>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</si>
  <si>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</si>
  <si>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</si>
  <si>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</si>
  <si>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</si>
  <si>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</si>
  <si>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</si>
  <si>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</si>
  <si>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</si>
  <si>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</si>
  <si>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</si>
  <si>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</si>
  <si>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</si>
  <si>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</si>
  <si>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</si>
  <si>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</si>
  <si>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</si>
  <si>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</si>
  <si>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</si>
  <si>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</si>
  <si>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</si>
  <si>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</si>
  <si>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</si>
  <si>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</si>
  <si>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</si>
  <si>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</si>
  <si>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</si>
  <si>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</si>
  <si>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</si>
  <si>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</si>
  <si>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</si>
  <si>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</si>
  <si>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</si>
  <si>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</si>
  <si>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</si>
  <si>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</si>
  <si>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</si>
  <si>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</si>
  <si>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</si>
  <si>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</si>
  <si>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</si>
  <si>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</si>
  <si>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</si>
  <si>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</si>
  <si>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</si>
  <si>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</si>
  <si>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</si>
  <si>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</si>
  <si>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</si>
  <si>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</si>
  <si>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</si>
  <si>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</si>
  <si>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</si>
  <si>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</si>
  <si>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</si>
  <si>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</si>
  <si>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</si>
  <si>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</si>
  <si>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</si>
  <si>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</si>
  <si>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</si>
  <si>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</si>
  <si>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</si>
  <si>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</si>
  <si>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</si>
  <si>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</si>
  <si>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</si>
  <si>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</si>
  <si>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</si>
  <si>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</si>
  <si>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</si>
  <si>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</si>
  <si>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</si>
  <si>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</si>
  <si>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</si>
  <si>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</si>
  <si>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</si>
  <si>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</si>
  <si>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</si>
  <si>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</si>
  <si>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</si>
  <si>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</si>
  <si>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</si>
  <si>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</si>
  <si>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</si>
  <si>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</si>
  <si>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</si>
  <si>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</si>
  <si>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</si>
  <si>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</si>
  <si>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</si>
  <si>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</si>
  <si>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</si>
  <si>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</si>
  <si>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</si>
  <si>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</si>
  <si>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</si>
  <si>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</si>
  <si>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</si>
  <si>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</si>
  <si>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</si>
  <si>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</si>
  <si>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</si>
  <si>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</si>
  <si>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</si>
  <si>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</si>
  <si>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</si>
  <si>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</si>
  <si>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</si>
  <si>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</si>
  <si>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</si>
  <si>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</si>
  <si>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</si>
  <si>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</si>
  <si>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</si>
  <si>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</si>
  <si>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</si>
  <si>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</si>
  <si>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</si>
  <si>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</si>
  <si>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</si>
  <si>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</si>
  <si>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</si>
  <si>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</si>
  <si>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</si>
  <si>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</si>
  <si>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</si>
  <si>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</si>
  <si>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</si>
  <si>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</si>
  <si>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</si>
  <si>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</si>
  <si>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</si>
  <si>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</si>
  <si>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</si>
  <si>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</si>
  <si>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</si>
  <si>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</si>
  <si>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</si>
  <si>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</si>
  <si>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</si>
  <si>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</si>
  <si>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</si>
  <si>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</si>
  <si>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</si>
  <si>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</si>
  <si>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</si>
  <si>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</si>
  <si>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</si>
  <si>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</si>
  <si>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</si>
  <si>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</si>
  <si>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</si>
  <si>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</si>
  <si>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</si>
  <si>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</si>
  <si>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</si>
  <si>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</si>
  <si>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</si>
  <si>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</si>
  <si>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</si>
  <si>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</si>
  <si>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</si>
  <si>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</si>
  <si>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</si>
  <si>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</si>
  <si>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</si>
  <si>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</si>
  <si>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</si>
  <si>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</si>
  <si>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</si>
  <si>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</si>
  <si>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</si>
  <si>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</si>
  <si>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</si>
  <si>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</si>
  <si>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</si>
  <si>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</si>
  <si>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</si>
  <si>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</si>
  <si>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</si>
  <si>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</si>
  <si>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</si>
  <si>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</si>
  <si>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</si>
  <si>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</si>
  <si>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</si>
  <si>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</si>
  <si>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</si>
  <si>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</si>
  <si>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</si>
  <si>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</si>
  <si>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</si>
  <si>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</si>
  <si>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</si>
  <si>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</si>
  <si>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</si>
  <si>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</si>
  <si>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</si>
  <si>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</si>
  <si>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</si>
  <si>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</si>
  <si>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</si>
  <si>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</si>
  <si>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</si>
  <si>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</si>
  <si>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</si>
  <si>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</si>
  <si>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</si>
  <si>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</si>
  <si>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</si>
  <si>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</si>
  <si>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</si>
  <si>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</si>
  <si>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</si>
  <si>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</si>
  <si>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</si>
  <si>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</si>
  <si>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</si>
  <si>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</si>
  <si>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</si>
  <si>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На начало отчетного периода 01.01.2017</t>
  </si>
  <si>
    <t>по состоянию на  30 сентября  2017 года</t>
  </si>
  <si>
    <t>На конец отчетного периода 30.09.2017</t>
  </si>
  <si>
    <t>за период, заканчивающийся 30 сентября 2017 года</t>
  </si>
  <si>
    <t>За предыдущий период 01.01.2016-30.09.2016</t>
  </si>
  <si>
    <t>За отчетный период 01.01.2017-30.09.2017</t>
  </si>
  <si>
    <t>за период , заканчивающийся 30 сентября 2017г.</t>
  </si>
  <si>
    <t>за период, заканчивающийся 30 сентября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</si>
</sst>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48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9">
      <selection activeCell="J62" sqref="J62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7" width="1.121093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263</v>
      </c>
      <c r="F7" s="48"/>
    </row>
    <row r="8" spans="1:4" ht="11.25">
      <c r="A8" s="16" t="s">
        <v>2</v>
      </c>
      <c r="B8" s="17"/>
      <c r="C8" s="22"/>
      <c r="D8" s="22"/>
    </row>
    <row r="9" spans="1:7" ht="11.25">
      <c r="A9" s="12" t="s">
        <v>3</v>
      </c>
      <c r="B9" s="19" t="s">
        <v>59</v>
      </c>
      <c r="C9" s="23">
        <f>14547+E9</f>
        <v>15090</v>
      </c>
      <c r="D9" s="23">
        <f>13183+F9</f>
        <v>13543</v>
      </c>
      <c r="E9" s="9">
        <v>543</v>
      </c>
      <c r="F9" s="9">
        <v>360</v>
      </c>
      <c r="G9" s="9">
        <v>835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7" ht="11.25">
      <c r="A15" s="12" t="s">
        <v>9</v>
      </c>
      <c r="B15" s="19" t="s">
        <v>65</v>
      </c>
      <c r="C15" s="23">
        <v>32145</v>
      </c>
      <c r="D15" s="23">
        <v>55737</v>
      </c>
      <c r="F15" s="9">
        <v>22200</v>
      </c>
      <c r="G15" s="9">
        <v>10699</v>
      </c>
    </row>
    <row r="16" spans="1:4" ht="11.25">
      <c r="A16" s="12" t="s">
        <v>10</v>
      </c>
      <c r="B16" s="19" t="s">
        <v>66</v>
      </c>
      <c r="C16" s="23">
        <v>23146</v>
      </c>
      <c r="D16" s="23">
        <v>22051</v>
      </c>
    </row>
    <row r="17" spans="1:7" ht="11.25">
      <c r="A17" s="12" t="s">
        <v>11</v>
      </c>
      <c r="B17" s="19" t="s">
        <v>67</v>
      </c>
      <c r="C17" s="23">
        <f>131219+1</f>
        <v>131220</v>
      </c>
      <c r="D17" s="23">
        <f>131291+F17</f>
        <v>131292</v>
      </c>
      <c r="E17" s="9">
        <v>1</v>
      </c>
      <c r="F17" s="9">
        <v>1</v>
      </c>
      <c r="G17" s="9">
        <v>1</v>
      </c>
    </row>
    <row r="18" spans="1:7" ht="11.25">
      <c r="A18" s="12" t="s">
        <v>12</v>
      </c>
      <c r="B18" s="19" t="s">
        <v>68</v>
      </c>
      <c r="C18" s="23">
        <f>23129+E18</f>
        <v>23307</v>
      </c>
      <c r="D18" s="23">
        <v>5064</v>
      </c>
      <c r="E18" s="9">
        <v>178</v>
      </c>
      <c r="F18" s="9">
        <v>6</v>
      </c>
      <c r="G18" s="9">
        <v>3</v>
      </c>
    </row>
    <row r="19" spans="1:4" ht="11.25">
      <c r="A19" s="16" t="s">
        <v>13</v>
      </c>
      <c r="B19" s="20">
        <v>100</v>
      </c>
      <c r="C19" s="41">
        <f>SUM(C9:C18)</f>
        <v>224908</v>
      </c>
      <c r="D19" s="41">
        <f>SUM(D9:D18)</f>
        <v>227687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1305205</v>
      </c>
      <c r="D29" s="23">
        <v>1341731</v>
      </c>
    </row>
    <row r="30" spans="1:7" ht="11.25">
      <c r="A30" s="12" t="s">
        <v>20</v>
      </c>
      <c r="B30" s="19">
        <v>118</v>
      </c>
      <c r="C30" s="23">
        <f>25642+E30</f>
        <v>95720</v>
      </c>
      <c r="D30" s="23">
        <f>33407+F30</f>
        <v>103421</v>
      </c>
      <c r="E30" s="9">
        <v>70078</v>
      </c>
      <c r="F30" s="9">
        <v>70014</v>
      </c>
      <c r="G30" s="9">
        <v>70017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2277241+E34</f>
        <v>2277138</v>
      </c>
      <c r="D34" s="23">
        <v>2277138</v>
      </c>
      <c r="E34" s="9">
        <v>-103</v>
      </c>
      <c r="F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3678063</v>
      </c>
      <c r="D37" s="41">
        <f>SUM(D22:D36)</f>
        <v>3722290</v>
      </c>
    </row>
    <row r="38" spans="1:5" ht="11.25">
      <c r="A38" s="16" t="s">
        <v>27</v>
      </c>
      <c r="B38" s="17"/>
      <c r="C38" s="41">
        <f>C19+C20+C37</f>
        <v>3902971</v>
      </c>
      <c r="D38" s="41">
        <f>D19+D20+D37</f>
        <v>3949977</v>
      </c>
      <c r="E38" s="9">
        <f>SUM(E8:E37)</f>
        <v>70697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1255202</v>
      </c>
      <c r="D41" s="23">
        <v>1499812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7" ht="11.25">
      <c r="A44" s="12" t="s">
        <v>32</v>
      </c>
      <c r="B44" s="11">
        <v>213</v>
      </c>
      <c r="C44" s="23">
        <f>410460+E44</f>
        <v>410955</v>
      </c>
      <c r="D44" s="23">
        <v>224481</v>
      </c>
      <c r="E44" s="9">
        <v>495</v>
      </c>
      <c r="F44" s="9">
        <v>15479</v>
      </c>
      <c r="G44" s="9">
        <v>3591</v>
      </c>
    </row>
    <row r="45" spans="1:4" ht="11.25">
      <c r="A45" s="12" t="s">
        <v>33</v>
      </c>
      <c r="B45" s="11">
        <v>214</v>
      </c>
      <c r="C45" s="23"/>
      <c r="D45" s="23"/>
    </row>
    <row r="46" spans="1:7" ht="11.25">
      <c r="A46" s="12" t="s">
        <v>34</v>
      </c>
      <c r="B46" s="11">
        <v>215</v>
      </c>
      <c r="C46" s="23"/>
      <c r="D46" s="23"/>
      <c r="F46" s="9">
        <v>202</v>
      </c>
      <c r="G46" s="9">
        <v>194</v>
      </c>
    </row>
    <row r="47" spans="1:7" ht="11.25">
      <c r="A47" s="12" t="s">
        <v>35</v>
      </c>
      <c r="B47" s="11">
        <v>216</v>
      </c>
      <c r="C47" s="23">
        <f>435+E47</f>
        <v>640</v>
      </c>
      <c r="D47" s="23"/>
      <c r="E47" s="9">
        <v>205</v>
      </c>
      <c r="F47" s="9">
        <v>0</v>
      </c>
      <c r="G47" s="9">
        <v>0</v>
      </c>
    </row>
    <row r="48" spans="1:7" ht="11.25">
      <c r="A48" s="12" t="s">
        <v>36</v>
      </c>
      <c r="B48" s="11">
        <v>217</v>
      </c>
      <c r="C48" s="23">
        <f>E48</f>
        <v>4641</v>
      </c>
      <c r="D48" s="23">
        <v>5538</v>
      </c>
      <c r="E48" s="9">
        <v>4641</v>
      </c>
      <c r="F48" s="9">
        <v>5118</v>
      </c>
      <c r="G48" s="9">
        <v>76869</v>
      </c>
    </row>
    <row r="49" spans="1:4" ht="11.25">
      <c r="A49" s="16" t="s">
        <v>37</v>
      </c>
      <c r="B49" s="17">
        <v>300</v>
      </c>
      <c r="C49" s="41">
        <f>SUM(C41:C48)</f>
        <v>1671438</v>
      </c>
      <c r="D49" s="41">
        <f>SUM(D41:D48)</f>
        <v>1729831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5546746</v>
      </c>
      <c r="D52" s="23">
        <v>5536447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86027</v>
      </c>
      <c r="D57" s="23">
        <v>86027</v>
      </c>
    </row>
    <row r="58" spans="1:6" ht="11.25">
      <c r="A58" s="12" t="s">
        <v>44</v>
      </c>
      <c r="B58" s="11">
        <v>316</v>
      </c>
      <c r="C58" s="23">
        <f>1281996+E58</f>
        <v>1352764</v>
      </c>
      <c r="D58" s="23">
        <f>907696+F58</f>
        <v>978464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41">
        <f>SUM(C52:C58)</f>
        <v>6985537</v>
      </c>
      <c r="D59" s="41">
        <f>SUM(D52:D58)</f>
        <v>6600938</v>
      </c>
    </row>
    <row r="60" spans="1:4" ht="11.25">
      <c r="A60" s="16" t="s">
        <v>46</v>
      </c>
      <c r="B60" s="17"/>
      <c r="C60" s="24"/>
      <c r="D60" s="24"/>
    </row>
    <row r="61" spans="1:7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  <c r="F61" s="9">
        <v>0</v>
      </c>
      <c r="G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-5748592+E65</f>
        <v>-5754004</v>
      </c>
      <c r="D65" s="23">
        <v>-5380792</v>
      </c>
      <c r="E65" s="31">
        <v>-5412</v>
      </c>
      <c r="F65" s="31">
        <v>909</v>
      </c>
      <c r="G65" s="9">
        <v>798</v>
      </c>
      <c r="H65" s="31"/>
      <c r="I65" s="31"/>
    </row>
    <row r="66" spans="1:7" ht="22.5">
      <c r="A66" s="12" t="s">
        <v>52</v>
      </c>
      <c r="B66" s="11">
        <v>420</v>
      </c>
      <c r="C66" s="23">
        <f>C61+C65</f>
        <v>-4754004</v>
      </c>
      <c r="D66" s="23">
        <f>D61+D65</f>
        <v>-4380792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9" ht="11.25">
      <c r="A68" s="16" t="s">
        <v>54</v>
      </c>
      <c r="B68" s="17">
        <v>500</v>
      </c>
      <c r="C68" s="41">
        <f>C66+C67</f>
        <v>-4754004</v>
      </c>
      <c r="D68" s="41">
        <f>D66+D67</f>
        <v>-4380792</v>
      </c>
      <c r="E68" s="9">
        <f>SUM(E44:E67)</f>
        <v>70697</v>
      </c>
      <c r="I68" s="31"/>
    </row>
    <row r="69" spans="1:4" ht="11.25">
      <c r="A69" s="16" t="s">
        <v>55</v>
      </c>
      <c r="B69" s="17"/>
      <c r="C69" s="41">
        <f>C49+C50+C59+C68</f>
        <v>3902971</v>
      </c>
      <c r="D69" s="41">
        <f>D49+D50+D59+D68</f>
        <v>3949977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-47540.04</v>
      </c>
      <c r="D71" s="58">
        <f>(D38-D33-D49-D59)*1000/100000</f>
        <v>-43807.92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43">
      <selection activeCell="D24" sqref="D24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0.87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60" t="s">
        <v>254</v>
      </c>
      <c r="B9" s="60"/>
      <c r="C9" s="60"/>
      <c r="D9" s="60"/>
    </row>
    <row r="10" spans="1:4" ht="12.75">
      <c r="A10" s="61" t="s">
        <v>266</v>
      </c>
      <c r="B10" s="61"/>
      <c r="C10" s="61"/>
      <c r="D10" s="61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602681</v>
      </c>
      <c r="D14" s="26">
        <v>521831</v>
      </c>
    </row>
    <row r="15" spans="1:4" ht="12.75">
      <c r="A15" s="5" t="s">
        <v>72</v>
      </c>
      <c r="B15" s="25" t="s">
        <v>60</v>
      </c>
      <c r="C15" s="26">
        <v>121</v>
      </c>
      <c r="D15" s="26"/>
    </row>
    <row r="16" spans="1:4" s="29" customFormat="1" ht="12.75">
      <c r="A16" s="27" t="s">
        <v>73</v>
      </c>
      <c r="B16" s="30" t="s">
        <v>61</v>
      </c>
      <c r="C16" s="42">
        <f>C14-C15</f>
        <v>602560</v>
      </c>
      <c r="D16" s="42">
        <f>D14-D15</f>
        <v>521831</v>
      </c>
    </row>
    <row r="17" spans="1:6" ht="12.75">
      <c r="A17" s="5" t="s">
        <v>74</v>
      </c>
      <c r="B17" s="25" t="s">
        <v>62</v>
      </c>
      <c r="C17" s="26">
        <v>170081</v>
      </c>
      <c r="D17" s="26">
        <v>194283</v>
      </c>
      <c r="F17" s="36"/>
    </row>
    <row r="18" spans="1:5" ht="12.75">
      <c r="A18" s="5" t="s">
        <v>75</v>
      </c>
      <c r="B18" s="25" t="s">
        <v>63</v>
      </c>
      <c r="C18" s="26">
        <f>55237+E18</f>
        <v>60858</v>
      </c>
      <c r="D18" s="26">
        <v>42926</v>
      </c>
      <c r="E18">
        <v>5621</v>
      </c>
    </row>
    <row r="19" spans="1:4" ht="12.75">
      <c r="A19" s="5" t="s">
        <v>76</v>
      </c>
      <c r="B19" s="25" t="s">
        <v>64</v>
      </c>
      <c r="C19" s="26">
        <v>692644</v>
      </c>
      <c r="D19" s="26">
        <v>119243</v>
      </c>
    </row>
    <row r="20" spans="1:4" ht="12.75">
      <c r="A20" s="5" t="s">
        <v>77</v>
      </c>
      <c r="B20" s="25" t="s">
        <v>65</v>
      </c>
      <c r="C20" s="26">
        <v>393135</v>
      </c>
      <c r="D20" s="26">
        <v>180300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72112</v>
      </c>
      <c r="D21" s="42">
        <f>D16-D17-D18-D19+D20</f>
        <v>345679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445324</v>
      </c>
      <c r="D23" s="26">
        <v>491305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-373212</v>
      </c>
      <c r="D27" s="42">
        <f>D21+D22-D23+D24+D25-D26</f>
        <v>-145626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-373212</v>
      </c>
      <c r="D29" s="26">
        <f>D27-D28</f>
        <v>-145626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-373212</v>
      </c>
      <c r="D31" s="42">
        <f>D29+D30</f>
        <v>-145626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-373212</v>
      </c>
      <c r="D47" s="42">
        <f>D31+D34</f>
        <v>-145626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-3.73212</v>
      </c>
      <c r="D51" s="46">
        <f>D54</f>
        <v>-1.45626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-3.73212</v>
      </c>
      <c r="D54" s="46">
        <f>D47/100000</f>
        <v>-1.45626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70">
      <selection activeCell="H78" sqref="H78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6" width="0.875" style="0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60" t="s">
        <v>174</v>
      </c>
      <c r="B6" s="60"/>
      <c r="C6" s="60"/>
      <c r="D6" s="60"/>
    </row>
    <row r="7" ht="12.75">
      <c r="A7" s="8"/>
    </row>
    <row r="8" spans="1:4" ht="12.75">
      <c r="A8" s="61" t="s">
        <v>269</v>
      </c>
      <c r="B8" s="61"/>
      <c r="C8" s="61"/>
      <c r="D8" s="61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2" t="s">
        <v>121</v>
      </c>
      <c r="B12" s="62"/>
      <c r="C12" s="62"/>
      <c r="D12" s="62"/>
    </row>
    <row r="13" spans="1:4" s="29" customFormat="1" ht="25.5">
      <c r="A13" s="27" t="s">
        <v>122</v>
      </c>
      <c r="B13" s="30" t="s">
        <v>59</v>
      </c>
      <c r="C13" s="42">
        <f>SUM(C15:C20)</f>
        <v>1088853</v>
      </c>
      <c r="D13" s="42">
        <f>SUM(D15:D20)</f>
        <v>768934</v>
      </c>
    </row>
    <row r="14" spans="1:4" ht="12.75">
      <c r="A14" s="5" t="s">
        <v>92</v>
      </c>
      <c r="B14" s="4"/>
      <c r="C14" s="26"/>
      <c r="D14" s="26"/>
    </row>
    <row r="15" spans="1:5" ht="12.75">
      <c r="A15" s="5" t="s">
        <v>123</v>
      </c>
      <c r="B15" s="25" t="s">
        <v>60</v>
      </c>
      <c r="C15" s="26">
        <f>200574+E15</f>
        <v>222774</v>
      </c>
      <c r="D15" s="26">
        <v>211932</v>
      </c>
      <c r="E15">
        <v>22200</v>
      </c>
    </row>
    <row r="16" spans="1:4" ht="12.75">
      <c r="A16" s="5" t="s">
        <v>124</v>
      </c>
      <c r="B16" s="25" t="s">
        <v>61</v>
      </c>
      <c r="C16" s="26"/>
      <c r="D16" s="26"/>
    </row>
    <row r="17" spans="1:5" ht="12.75">
      <c r="A17" s="5" t="s">
        <v>125</v>
      </c>
      <c r="B17" s="25" t="s">
        <v>62</v>
      </c>
      <c r="C17" s="26">
        <f>475823+E17</f>
        <v>490441</v>
      </c>
      <c r="D17" s="26">
        <v>385253</v>
      </c>
      <c r="E17">
        <v>14618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>
        <v>375638</v>
      </c>
      <c r="D20" s="26">
        <v>171749</v>
      </c>
    </row>
    <row r="21" spans="1:5" s="29" customFormat="1" ht="25.5">
      <c r="A21" s="27" t="s">
        <v>129</v>
      </c>
      <c r="B21" s="30" t="s">
        <v>115</v>
      </c>
      <c r="C21" s="42">
        <f>SUM(C23:C29)</f>
        <v>752240</v>
      </c>
      <c r="D21" s="42">
        <f>SUM(D23:D29)</f>
        <v>749073</v>
      </c>
      <c r="E21" s="29">
        <f>SUM(E15:E20)</f>
        <v>36818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141363+E23</f>
        <v>155595</v>
      </c>
      <c r="D23" s="26">
        <v>133849</v>
      </c>
      <c r="E23">
        <v>14232</v>
      </c>
    </row>
    <row r="24" spans="1:5" ht="12.75">
      <c r="A24" s="5" t="s">
        <v>131</v>
      </c>
      <c r="B24" s="25" t="s">
        <v>117</v>
      </c>
      <c r="C24" s="26">
        <f>52815+E24</f>
        <v>53095</v>
      </c>
      <c r="D24" s="26">
        <v>30874</v>
      </c>
      <c r="E24">
        <v>280</v>
      </c>
    </row>
    <row r="25" spans="1:5" ht="12.75">
      <c r="A25" s="5" t="s">
        <v>132</v>
      </c>
      <c r="B25" s="25" t="s">
        <v>118</v>
      </c>
      <c r="C25" s="26">
        <f>3483+E25</f>
        <v>4230</v>
      </c>
      <c r="D25" s="26">
        <v>4406</v>
      </c>
      <c r="E25">
        <v>747</v>
      </c>
    </row>
    <row r="26" spans="1:4" ht="12.75">
      <c r="A26" s="5" t="s">
        <v>133</v>
      </c>
      <c r="B26" s="25" t="s">
        <v>119</v>
      </c>
      <c r="C26" s="26">
        <v>450802</v>
      </c>
      <c r="D26" s="26">
        <v>492956</v>
      </c>
    </row>
    <row r="27" spans="1:4" ht="12.75">
      <c r="A27" s="5" t="s">
        <v>134</v>
      </c>
      <c r="B27" s="25" t="s">
        <v>120</v>
      </c>
      <c r="C27" s="26">
        <v>13750</v>
      </c>
      <c r="D27" s="26">
        <v>11875</v>
      </c>
    </row>
    <row r="28" spans="1:5" ht="12.75">
      <c r="A28" s="5" t="s">
        <v>135</v>
      </c>
      <c r="B28" s="25" t="s">
        <v>175</v>
      </c>
      <c r="C28" s="26">
        <f>53828+E28</f>
        <v>59269</v>
      </c>
      <c r="D28" s="26">
        <v>66011</v>
      </c>
      <c r="E28">
        <v>5441</v>
      </c>
    </row>
    <row r="29" spans="1:5" ht="12.75">
      <c r="A29" s="5" t="s">
        <v>136</v>
      </c>
      <c r="B29" s="25" t="s">
        <v>176</v>
      </c>
      <c r="C29" s="26">
        <f>264+E29</f>
        <v>15499</v>
      </c>
      <c r="D29" s="26">
        <v>9102</v>
      </c>
      <c r="E29">
        <v>15235</v>
      </c>
    </row>
    <row r="30" spans="1:5" s="29" customFormat="1" ht="25.5">
      <c r="A30" s="27" t="s">
        <v>137</v>
      </c>
      <c r="B30" s="30" t="s">
        <v>177</v>
      </c>
      <c r="C30" s="42">
        <f>C13-C21</f>
        <v>336613</v>
      </c>
      <c r="D30" s="42">
        <f>D13-D21</f>
        <v>19861</v>
      </c>
      <c r="E30" s="29">
        <f>SUM(E23:E29)</f>
        <v>35935</v>
      </c>
    </row>
    <row r="31" spans="1:4" ht="12.75">
      <c r="A31" s="62" t="s">
        <v>138</v>
      </c>
      <c r="B31" s="62"/>
      <c r="C31" s="62"/>
      <c r="D31" s="62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59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3148</v>
      </c>
      <c r="D45" s="42">
        <f>SUM(D47:D57)</f>
        <v>3032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3148</v>
      </c>
      <c r="D47" s="26">
        <v>3032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/>
    </row>
    <row r="50" spans="1:4" ht="39">
      <c r="A50" s="5" t="s">
        <v>153</v>
      </c>
      <c r="B50" s="25" t="s">
        <v>194</v>
      </c>
      <c r="C50" s="26"/>
      <c r="D50" s="26"/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-3148</v>
      </c>
      <c r="D58" s="42">
        <f>D32-D45</f>
        <v>-3032</v>
      </c>
    </row>
    <row r="59" spans="1:4" ht="12.75">
      <c r="A59" s="62" t="s">
        <v>160</v>
      </c>
      <c r="B59" s="62"/>
      <c r="C59" s="62"/>
      <c r="D59" s="62"/>
    </row>
    <row r="60" spans="1:4" s="29" customFormat="1" ht="25.5">
      <c r="A60" s="27" t="s">
        <v>161</v>
      </c>
      <c r="B60" s="30" t="s">
        <v>203</v>
      </c>
      <c r="C60" s="42">
        <f>SUM(C62:C65)</f>
        <v>0</v>
      </c>
      <c r="D60" s="42">
        <f>SUM(D62:D65)</f>
        <v>2410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>
        <v>2410</v>
      </c>
    </row>
    <row r="66" spans="1:4" s="29" customFormat="1" ht="25.5">
      <c r="A66" s="27" t="s">
        <v>164</v>
      </c>
      <c r="B66" s="30">
        <v>100</v>
      </c>
      <c r="C66" s="42">
        <f>SUM(C68:C72)</f>
        <v>330347</v>
      </c>
      <c r="D66" s="42">
        <f>SUM(D68:D72)</f>
        <v>2846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330347</v>
      </c>
      <c r="D68" s="26"/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5" ht="12.75">
      <c r="A72" s="5" t="s">
        <v>168</v>
      </c>
      <c r="B72" s="25">
        <v>105</v>
      </c>
      <c r="C72" s="26"/>
      <c r="D72" s="26">
        <v>2846</v>
      </c>
      <c r="E72">
        <v>700</v>
      </c>
    </row>
    <row r="73" spans="1:4" s="29" customFormat="1" ht="25.5">
      <c r="A73" s="27" t="s">
        <v>169</v>
      </c>
      <c r="B73" s="30">
        <v>110</v>
      </c>
      <c r="C73" s="42">
        <f>C60-C66</f>
        <v>-330347</v>
      </c>
      <c r="D73" s="42">
        <f>D60-D66</f>
        <v>-436</v>
      </c>
    </row>
    <row r="74" spans="1:4" ht="12.75">
      <c r="A74" s="5" t="s">
        <v>170</v>
      </c>
      <c r="B74" s="25">
        <v>120</v>
      </c>
      <c r="C74" s="26">
        <v>-1571</v>
      </c>
      <c r="D74" s="26">
        <v>-717</v>
      </c>
    </row>
    <row r="75" spans="1:4" s="29" customFormat="1" ht="25.5">
      <c r="A75" s="27" t="s">
        <v>171</v>
      </c>
      <c r="B75" s="30">
        <v>130</v>
      </c>
      <c r="C75" s="42">
        <f>C30+C58+C73+C74</f>
        <v>1547</v>
      </c>
      <c r="D75" s="42">
        <f>D30+D58+D73+D74</f>
        <v>15676</v>
      </c>
    </row>
    <row r="76" spans="1:6" ht="25.5">
      <c r="A76" s="5" t="s">
        <v>172</v>
      </c>
      <c r="B76" s="25">
        <v>140</v>
      </c>
      <c r="C76" s="26">
        <v>13543</v>
      </c>
      <c r="D76" s="26">
        <v>4184</v>
      </c>
      <c r="E76" s="36">
        <v>360</v>
      </c>
      <c r="F76" s="36">
        <v>4184</v>
      </c>
    </row>
    <row r="77" spans="1:6" ht="25.5">
      <c r="A77" s="5" t="s">
        <v>173</v>
      </c>
      <c r="B77" s="25">
        <v>150</v>
      </c>
      <c r="C77" s="26">
        <f>C76+C75</f>
        <v>15090</v>
      </c>
      <c r="D77" s="26">
        <f>D76+D75</f>
        <v>19860</v>
      </c>
      <c r="E77" s="36">
        <f>E76+E21-E30-E72</f>
        <v>543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G52" sqref="G5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60" t="s">
        <v>243</v>
      </c>
      <c r="B11" s="60"/>
      <c r="C11" s="60"/>
      <c r="D11" s="60"/>
      <c r="E11" s="60"/>
      <c r="F11" s="60"/>
      <c r="G11" s="60"/>
      <c r="H11" s="60"/>
    </row>
    <row r="12" s="33" customFormat="1" ht="12.75">
      <c r="A12" s="8"/>
    </row>
    <row r="13" spans="1:9" s="33" customFormat="1" ht="12.75">
      <c r="A13" s="61" t="s">
        <v>270</v>
      </c>
      <c r="B13" s="61"/>
      <c r="C13" s="61"/>
      <c r="D13" s="61"/>
      <c r="E13" s="61"/>
      <c r="F13" s="61"/>
      <c r="G13" s="61"/>
      <c r="H13" s="61"/>
      <c r="I13" s="38"/>
    </row>
    <row r="14" spans="1:9" s="33" customFormat="1" ht="12.75">
      <c r="A14" s="7"/>
      <c r="I14" s="38" t="s">
        <v>114</v>
      </c>
    </row>
    <row r="15" spans="1:9" ht="12.75">
      <c r="A15" s="63" t="s">
        <v>208</v>
      </c>
      <c r="B15" s="63" t="s">
        <v>1</v>
      </c>
      <c r="C15" s="63" t="s">
        <v>209</v>
      </c>
      <c r="D15" s="63"/>
      <c r="E15" s="63"/>
      <c r="F15" s="63"/>
      <c r="G15" s="63"/>
      <c r="H15" s="63" t="s">
        <v>53</v>
      </c>
      <c r="I15" s="63" t="s">
        <v>210</v>
      </c>
    </row>
    <row r="16" spans="1:9" ht="90.75">
      <c r="A16" s="63"/>
      <c r="B16" s="63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3"/>
      <c r="I16" s="63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-2942185</v>
      </c>
      <c r="H17" s="34"/>
      <c r="I17" s="44">
        <f>SUM(C17:H17)</f>
        <v>-1942185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-2942185</v>
      </c>
      <c r="H19" s="44">
        <f t="shared" si="0"/>
        <v>0</v>
      </c>
      <c r="I19" s="44">
        <f t="shared" si="0"/>
        <v>-1942185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-2438607</v>
      </c>
      <c r="H20" s="44">
        <f t="shared" si="1"/>
        <v>0</v>
      </c>
      <c r="I20" s="44">
        <f>SUM(C20:H20)</f>
        <v>-2438607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-2438607</v>
      </c>
      <c r="H21" s="35"/>
      <c r="I21" s="34">
        <f aca="true" t="shared" si="2" ref="I21:I79">SUM(C21:H21)</f>
        <v>-2438607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-5380792</v>
      </c>
      <c r="H48" s="44">
        <f>H19+H20+H33</f>
        <v>0</v>
      </c>
      <c r="I48" s="44">
        <f>SUM(C48:H48)</f>
        <v>-4380792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-5380792</v>
      </c>
      <c r="H50" s="45">
        <f>H48+H49</f>
        <v>0</v>
      </c>
      <c r="I50" s="44">
        <f t="shared" si="2"/>
        <v>-4380792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v>-373212</v>
      </c>
      <c r="H51" s="44">
        <f t="shared" si="5"/>
        <v>0</v>
      </c>
      <c r="I51" s="44">
        <f>SUM(C51:H51)</f>
        <v>-373212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-373212</v>
      </c>
      <c r="H52" s="35"/>
      <c r="I52" s="34">
        <f t="shared" si="2"/>
        <v>-373212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-5754004</v>
      </c>
      <c r="H79" s="34">
        <f t="shared" si="8"/>
        <v>0</v>
      </c>
      <c r="I79" s="44">
        <f t="shared" si="2"/>
        <v>-4754004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2017-11-09T10:04:38Z</cp:lastPrinted>
  <dcterms:created xsi:type="dcterms:W3CDTF">2010-11-30T06:33:03Z</dcterms:created>
  <dcterms:modified xsi:type="dcterms:W3CDTF">2017-11-09T10:09:01Z</dcterms:modified>
  <cp:category/>
  <cp:version/>
  <cp:contentType/>
  <cp:contentStatus/>
</cp:coreProperties>
</file>