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2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<sst xmlns="http://schemas.openxmlformats.org/spreadsheetml/2006/main" count="370" uniqueCount="272">
  <si>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</si>
  <si>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</si>
  <si>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</si>
  <si>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</si>
  <si>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</si>
  <si>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</si>
  <si>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</si>
  <si>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</si>
  <si>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</si>
  <si>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</si>
  <si>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</si>
  <si>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</si>
  <si>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</si>
  <si>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</si>
  <si>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</si>
  <si>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</si>
  <si>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</si>
  <si>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</si>
  <si>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</si>
  <si>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</si>
  <si>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</si>
  <si>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</si>
  <si>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</si>
  <si>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</si>
  <si>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</si>
  <si>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</si>
  <si>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</si>
  <si>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</si>
  <si>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</si>
  <si>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</si>
  <si>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</si>
  <si>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</si>
  <si>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</si>
  <si>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</si>
  <si>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</si>
  <si>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</si>
  <si>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</si>
  <si>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</si>
  <si>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</si>
  <si>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</si>
  <si>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</si>
  <si>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</si>
  <si>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</si>
  <si>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</si>
  <si>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</si>
  <si>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</si>
  <si>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</si>
  <si>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</si>
  <si>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</si>
  <si>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</si>
  <si>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</si>
  <si>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</si>
  <si>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</si>
  <si>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</si>
  <si>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</si>
  <si>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</si>
  <si>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</si>
  <si>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</si>
  <si>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</si>
  <si>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</si>
  <si>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</si>
  <si>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</si>
  <si>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</si>
  <si>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</si>
  <si>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</si>
  <si>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</si>
  <si>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</si>
  <si>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</si>
  <si>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</si>
  <si>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</si>
  <si>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</si>
  <si>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</si>
  <si>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</si>
  <si>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</si>
  <si>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</si>
  <si>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</si>
  <si>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</si>
  <si>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</si>
  <si>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</si>
  <si>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</si>
  <si>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</si>
  <si>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</si>
  <si>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</si>
  <si>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</si>
  <si>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</si>
  <si>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</si>
  <si>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</si>
  <si>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</si>
  <si>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</si>
  <si>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</si>
  <si>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</si>
  <si>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</si>
  <si>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</si>
  <si>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</si>
  <si>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</si>
  <si>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</si>
  <si>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</si>
  <si>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</si>
  <si>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</si>
  <si>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</si>
  <si>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</si>
  <si>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</si>
  <si>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</si>
  <si>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</si>
  <si>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</si>
  <si>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</si>
  <si>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</si>
  <si>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</si>
  <si>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</si>
  <si>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</si>
  <si>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</si>
  <si>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</si>
  <si>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</si>
  <si>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</si>
  <si>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</si>
  <si>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</si>
  <si>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</si>
  <si>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</si>
  <si>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</si>
  <si>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</si>
  <si>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</si>
  <si>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</si>
  <si>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</si>
  <si>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</si>
  <si>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</si>
  <si>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</si>
  <si>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</si>
  <si>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</si>
  <si>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</si>
  <si>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</si>
  <si>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</si>
  <si>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</si>
  <si>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</si>
  <si>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</si>
  <si>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</si>
  <si>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</si>
  <si>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</si>
  <si>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</si>
  <si>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</si>
  <si>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</si>
  <si>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</si>
  <si>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</si>
  <si>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</si>
  <si>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</si>
  <si>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</si>
  <si>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</si>
  <si>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</si>
  <si>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</si>
  <si>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</si>
  <si>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</si>
  <si>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</si>
  <si>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</si>
  <si>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</si>
  <si>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</si>
  <si>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</si>
  <si>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</si>
  <si>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</si>
  <si>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</si>
  <si>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</si>
  <si>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</si>
  <si>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</si>
  <si>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</si>
  <si>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</si>
  <si>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</si>
  <si>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</si>
  <si>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</si>
  <si>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</si>
  <si>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</si>
  <si>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</si>
  <si>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</si>
  <si>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</si>
  <si>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</si>
  <si>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</si>
  <si>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</si>
  <si>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</si>
  <si>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</si>
  <si>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</si>
  <si>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</si>
  <si>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</si>
  <si>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</si>
  <si>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</si>
  <si>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</si>
  <si>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</si>
  <si>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</si>
  <si>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</si>
  <si>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</si>
  <si>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</si>
  <si>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</si>
  <si>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</si>
  <si>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</si>
  <si>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</si>
  <si>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</si>
  <si>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</si>
  <si>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</si>
  <si>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</si>
  <si>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</si>
  <si>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</si>
  <si>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</si>
  <si>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</si>
  <si>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</si>
  <si>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</si>
  <si>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</si>
  <si>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</si>
  <si>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</si>
  <si>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</si>
  <si>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</si>
  <si>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</si>
  <si>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</si>
  <si>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</si>
  <si>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</si>
  <si>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</si>
  <si>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</si>
  <si>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</si>
  <si>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</si>
  <si>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</si>
  <si>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</si>
  <si>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</si>
  <si>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</si>
  <si>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</si>
  <si>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</si>
  <si>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</si>
  <si>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</si>
  <si>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</si>
  <si>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</si>
  <si>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</si>
  <si>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</si>
  <si>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</si>
  <si>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</si>
  <si>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</si>
  <si>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</si>
  <si>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</si>
  <si>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</si>
  <si>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</si>
  <si>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</si>
  <si>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</si>
  <si>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</si>
  <si>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</si>
  <si>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</si>
  <si>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</si>
  <si>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</si>
  <si>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</si>
  <si>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</si>
  <si>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</si>
  <si>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</si>
  <si>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</si>
  <si>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</si>
  <si>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</si>
  <si>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</si>
  <si>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</si>
  <si>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</si>
  <si>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</si>
  <si>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</si>
  <si>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</si>
  <si>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</si>
  <si>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</si>
  <si>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</si>
  <si>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</si>
  <si>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</si>
  <si>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</si>
  <si>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</si>
  <si>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</si>
  <si>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</si>
  <si>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</si>
  <si>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>На начало отчетного периода 01.01.2018</t>
  </si>
  <si>
    <t>по состоянию на  30 июня  2018 года</t>
  </si>
  <si>
    <t>На конец отчетного периода 30.06.2018</t>
  </si>
  <si>
    <t>На конец отчетного периода 31.06.2018</t>
  </si>
  <si>
    <t>за период, заканчивающийся 30 июня 2018г.</t>
  </si>
  <si>
    <t>за период, заканчивающийся 30 июня 2018 года</t>
  </si>
  <si>
    <t>за период , заканчивающийся 30 июня 2018г.</t>
  </si>
  <si>
    <t>За отчетный период 01.01.2018-30.06.2018</t>
  </si>
  <si>
    <t>За предыдущий период 01.01.2017-30.06.2017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</si>
</sst>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46">
      <selection activeCell="C76" sqref="C76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0.74609375" style="9" customWidth="1"/>
    <col min="6" max="6" width="7.25390625" style="9" customWidth="1"/>
    <col min="7" max="7" width="1.00390625" style="9" customWidth="1"/>
    <col min="8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252</v>
      </c>
      <c r="B2" s="49"/>
      <c r="C2" s="49"/>
      <c r="D2" s="49"/>
    </row>
    <row r="3" ht="11.25">
      <c r="A3" s="18"/>
    </row>
    <row r="4" ht="11.25">
      <c r="A4" s="18" t="s">
        <v>251</v>
      </c>
    </row>
    <row r="5" ht="11.25">
      <c r="A5" s="18" t="s">
        <v>264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265</v>
      </c>
      <c r="D7" s="11" t="s">
        <v>263</v>
      </c>
      <c r="F7" s="48"/>
    </row>
    <row r="8" spans="1:4" ht="11.25">
      <c r="A8" s="16" t="s">
        <v>2</v>
      </c>
      <c r="B8" s="17"/>
      <c r="C8" s="22"/>
      <c r="D8" s="22"/>
    </row>
    <row r="9" spans="1:5" ht="11.25">
      <c r="A9" s="12" t="s">
        <v>3</v>
      </c>
      <c r="B9" s="19" t="s">
        <v>59</v>
      </c>
      <c r="C9" s="23">
        <f>20906+E9</f>
        <v>21930</v>
      </c>
      <c r="D9" s="23">
        <v>26230</v>
      </c>
      <c r="E9" s="9">
        <v>1024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5" ht="11.25">
      <c r="A15" s="12" t="s">
        <v>9</v>
      </c>
      <c r="B15" s="19" t="s">
        <v>65</v>
      </c>
      <c r="C15" s="23">
        <f>21834+E15</f>
        <v>43324</v>
      </c>
      <c r="D15" s="23">
        <v>65973</v>
      </c>
      <c r="E15" s="9">
        <v>21490</v>
      </c>
    </row>
    <row r="16" spans="1:5" ht="11.25">
      <c r="A16" s="12" t="s">
        <v>10</v>
      </c>
      <c r="B16" s="19" t="s">
        <v>66</v>
      </c>
      <c r="C16" s="23">
        <f>23419+E16</f>
        <v>23425</v>
      </c>
      <c r="D16" s="23">
        <v>23181</v>
      </c>
      <c r="E16" s="9">
        <v>6</v>
      </c>
    </row>
    <row r="17" spans="1:5" ht="11.25">
      <c r="A17" s="12" t="s">
        <v>11</v>
      </c>
      <c r="B17" s="19" t="s">
        <v>67</v>
      </c>
      <c r="C17" s="23">
        <f>112244+E17</f>
        <v>112245</v>
      </c>
      <c r="D17" s="23">
        <v>110553</v>
      </c>
      <c r="E17" s="9">
        <v>1</v>
      </c>
    </row>
    <row r="18" spans="1:5" ht="11.25">
      <c r="A18" s="12" t="s">
        <v>12</v>
      </c>
      <c r="B18" s="19" t="s">
        <v>68</v>
      </c>
      <c r="C18" s="23">
        <f>22748+E18</f>
        <v>23044</v>
      </c>
      <c r="D18" s="23">
        <v>73070</v>
      </c>
      <c r="E18" s="9">
        <v>296</v>
      </c>
    </row>
    <row r="19" spans="1:4" ht="11.25">
      <c r="A19" s="16" t="s">
        <v>13</v>
      </c>
      <c r="B19" s="20">
        <v>100</v>
      </c>
      <c r="C19" s="41">
        <f>SUM(C9:C18)</f>
        <v>223968</v>
      </c>
      <c r="D19" s="41">
        <f>SUM(D9:D18)</f>
        <v>299007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>
        <v>2262400</v>
      </c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1368537</v>
      </c>
      <c r="D29" s="23">
        <v>1288672</v>
      </c>
    </row>
    <row r="30" spans="1:5" ht="11.25">
      <c r="A30" s="12" t="s">
        <v>20</v>
      </c>
      <c r="B30" s="19">
        <v>118</v>
      </c>
      <c r="C30" s="23">
        <f>22167+E30</f>
        <v>92222</v>
      </c>
      <c r="D30" s="23">
        <v>94769</v>
      </c>
      <c r="E30" s="9">
        <v>70055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/>
      <c r="D33" s="23"/>
    </row>
    <row r="34" spans="1:5" ht="11.25">
      <c r="A34" s="12" t="s">
        <v>261</v>
      </c>
      <c r="B34" s="19" t="s">
        <v>260</v>
      </c>
      <c r="C34" s="23">
        <f>2277241+E34</f>
        <v>2277138</v>
      </c>
      <c r="D34" s="23">
        <v>2277138</v>
      </c>
      <c r="E34" s="9">
        <v>-103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6000297</v>
      </c>
      <c r="D37" s="41">
        <f>SUM(D22:D36)</f>
        <v>3660579</v>
      </c>
    </row>
    <row r="38" spans="1:5" ht="11.25">
      <c r="A38" s="16" t="s">
        <v>27</v>
      </c>
      <c r="B38" s="17"/>
      <c r="C38" s="41">
        <f>C19+C20+C37</f>
        <v>6224265</v>
      </c>
      <c r="D38" s="41">
        <f>D19+D20+D37</f>
        <v>3959586</v>
      </c>
      <c r="E38" s="9">
        <f>SUM(E8:E37)</f>
        <v>92769</v>
      </c>
    </row>
    <row r="39" spans="1:4" ht="34.5">
      <c r="A39" s="12" t="s">
        <v>28</v>
      </c>
      <c r="B39" s="11" t="s">
        <v>1</v>
      </c>
      <c r="C39" s="11" t="s">
        <v>266</v>
      </c>
      <c r="D39" s="11" t="s">
        <v>263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888795</v>
      </c>
      <c r="D41" s="23">
        <v>999382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5" ht="11.25">
      <c r="A44" s="12" t="s">
        <v>32</v>
      </c>
      <c r="B44" s="11">
        <v>213</v>
      </c>
      <c r="C44" s="23">
        <f>451281+E44</f>
        <v>461801</v>
      </c>
      <c r="D44" s="23">
        <v>366736</v>
      </c>
      <c r="E44" s="9">
        <v>10520</v>
      </c>
    </row>
    <row r="45" spans="1:4" ht="11.25">
      <c r="A45" s="12" t="s">
        <v>33</v>
      </c>
      <c r="B45" s="11">
        <v>214</v>
      </c>
      <c r="C45" s="23"/>
      <c r="D45" s="23"/>
    </row>
    <row r="46" spans="1:4" ht="11.25">
      <c r="A46" s="12" t="s">
        <v>34</v>
      </c>
      <c r="B46" s="11">
        <v>215</v>
      </c>
      <c r="C46" s="23"/>
      <c r="D46" s="23"/>
    </row>
    <row r="47" spans="1:5" ht="11.25">
      <c r="A47" s="12" t="s">
        <v>35</v>
      </c>
      <c r="B47" s="11">
        <v>216</v>
      </c>
      <c r="C47" s="23">
        <f>1730+E47</f>
        <v>1831</v>
      </c>
      <c r="D47" s="23"/>
      <c r="E47" s="9">
        <v>101</v>
      </c>
    </row>
    <row r="48" spans="1:5" ht="11.25">
      <c r="A48" s="12" t="s">
        <v>36</v>
      </c>
      <c r="B48" s="11">
        <v>217</v>
      </c>
      <c r="C48" s="23">
        <f>153346+E48</f>
        <v>168023</v>
      </c>
      <c r="D48" s="23">
        <v>12343</v>
      </c>
      <c r="E48" s="9">
        <v>14677</v>
      </c>
    </row>
    <row r="49" spans="1:4" ht="11.25">
      <c r="A49" s="16" t="s">
        <v>37</v>
      </c>
      <c r="B49" s="17">
        <v>300</v>
      </c>
      <c r="C49" s="41">
        <f>SUM(C41:C48)</f>
        <v>1520450</v>
      </c>
      <c r="D49" s="41">
        <f>SUM(D41:D48)</f>
        <v>1378461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7739883</v>
      </c>
      <c r="D52" s="23">
        <v>5649738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5" ht="11.25">
      <c r="A57" s="12" t="s">
        <v>43</v>
      </c>
      <c r="B57" s="11">
        <v>315</v>
      </c>
      <c r="C57" s="23">
        <f>34113+E57</f>
        <v>34114</v>
      </c>
      <c r="D57" s="23">
        <v>34114</v>
      </c>
      <c r="E57" s="9">
        <v>1</v>
      </c>
    </row>
    <row r="58" spans="1:5" ht="11.25">
      <c r="A58" s="12" t="s">
        <v>44</v>
      </c>
      <c r="B58" s="11">
        <v>316</v>
      </c>
      <c r="C58" s="23">
        <f>1527746+E58</f>
        <v>1598514</v>
      </c>
      <c r="D58" s="23">
        <v>1491764</v>
      </c>
      <c r="E58" s="9">
        <v>70768</v>
      </c>
    </row>
    <row r="59" spans="1:4" ht="11.25">
      <c r="A59" s="16" t="s">
        <v>45</v>
      </c>
      <c r="B59" s="17">
        <v>400</v>
      </c>
      <c r="C59" s="41">
        <f>SUM(C52:C58)</f>
        <v>9372511</v>
      </c>
      <c r="D59" s="41">
        <f>SUM(D52:D58)</f>
        <v>7175616</v>
      </c>
    </row>
    <row r="60" spans="1:4" ht="11.25">
      <c r="A60" s="16" t="s">
        <v>46</v>
      </c>
      <c r="B60" s="17"/>
      <c r="C60" s="24"/>
      <c r="D60" s="24"/>
    </row>
    <row r="61" spans="1:4" ht="11.25">
      <c r="A61" s="12" t="s">
        <v>47</v>
      </c>
      <c r="B61" s="11">
        <v>410</v>
      </c>
      <c r="C61" s="23">
        <f>1000000+F61</f>
        <v>1000000</v>
      </c>
      <c r="D61" s="23">
        <f>1000000+G61</f>
        <v>1000000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-5665398+E65</f>
        <v>-5668696</v>
      </c>
      <c r="D65" s="23">
        <v>-5594491</v>
      </c>
      <c r="E65" s="31">
        <v>-3298</v>
      </c>
      <c r="F65" s="31"/>
      <c r="G65" s="31">
        <f>C65-D65</f>
        <v>-74205</v>
      </c>
      <c r="H65" s="31"/>
      <c r="I65" s="31"/>
    </row>
    <row r="66" spans="1:8" ht="22.5">
      <c r="A66" s="12" t="s">
        <v>52</v>
      </c>
      <c r="B66" s="11">
        <v>420</v>
      </c>
      <c r="C66" s="23">
        <f>C61+C65</f>
        <v>-4668696</v>
      </c>
      <c r="D66" s="23">
        <f>D61+D65</f>
        <v>-4594491</v>
      </c>
      <c r="G66" s="31"/>
      <c r="H66" s="31"/>
    </row>
    <row r="67" spans="1:4" ht="11.25">
      <c r="A67" s="12" t="s">
        <v>53</v>
      </c>
      <c r="B67" s="11">
        <v>421</v>
      </c>
      <c r="C67" s="23"/>
      <c r="D67" s="23"/>
    </row>
    <row r="68" spans="1:5" ht="11.25">
      <c r="A68" s="16" t="s">
        <v>54</v>
      </c>
      <c r="B68" s="17">
        <v>500</v>
      </c>
      <c r="C68" s="41">
        <f>C66+C67</f>
        <v>-4668696</v>
      </c>
      <c r="D68" s="41">
        <f>D66+D67</f>
        <v>-4594491</v>
      </c>
      <c r="E68" s="9">
        <f>SUM(E44:E67)</f>
        <v>92769</v>
      </c>
    </row>
    <row r="69" spans="1:4" ht="11.25">
      <c r="A69" s="16" t="s">
        <v>55</v>
      </c>
      <c r="B69" s="17"/>
      <c r="C69" s="41">
        <f>C49+C50+C59+C68</f>
        <v>6224265</v>
      </c>
      <c r="D69" s="41">
        <f>D49+D50+D59+D68</f>
        <v>3959586</v>
      </c>
    </row>
    <row r="70" ht="11.25">
      <c r="A70" s="13"/>
    </row>
    <row r="71" spans="1:7" ht="13.5">
      <c r="A71" s="53" t="s">
        <v>262</v>
      </c>
      <c r="B71" s="52"/>
      <c r="C71" s="58">
        <f>(C38-C33-C49-C59)*1000/100000</f>
        <v>-46686.96</v>
      </c>
      <c r="D71" s="58">
        <f>(D38-D33-D49-D59)*1000/100000</f>
        <v>-45944.91</v>
      </c>
      <c r="E71" s="57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1">
      <selection activeCell="F10" sqref="F10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0.87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253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59" t="s">
        <v>254</v>
      </c>
      <c r="B9" s="59"/>
      <c r="C9" s="59"/>
      <c r="D9" s="59"/>
    </row>
    <row r="10" spans="1:4" ht="12.75">
      <c r="A10" s="60" t="s">
        <v>268</v>
      </c>
      <c r="B10" s="60"/>
      <c r="C10" s="60"/>
      <c r="D10" s="60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270</v>
      </c>
      <c r="D13" s="11" t="s">
        <v>271</v>
      </c>
    </row>
    <row r="14" spans="1:4" ht="12.75">
      <c r="A14" s="5" t="s">
        <v>71</v>
      </c>
      <c r="B14" s="25" t="s">
        <v>59</v>
      </c>
      <c r="C14" s="26">
        <v>577880</v>
      </c>
      <c r="D14" s="26">
        <v>400183</v>
      </c>
    </row>
    <row r="15" spans="1:4" ht="12.75">
      <c r="A15" s="5" t="s">
        <v>72</v>
      </c>
      <c r="B15" s="25" t="s">
        <v>60</v>
      </c>
      <c r="C15" s="26">
        <v>0</v>
      </c>
      <c r="D15" s="26">
        <v>121</v>
      </c>
    </row>
    <row r="16" spans="1:4" s="29" customFormat="1" ht="12.75">
      <c r="A16" s="27" t="s">
        <v>73</v>
      </c>
      <c r="B16" s="30" t="s">
        <v>61</v>
      </c>
      <c r="C16" s="42">
        <f>C14-C15</f>
        <v>577880</v>
      </c>
      <c r="D16" s="42">
        <f>D14-D15</f>
        <v>400062</v>
      </c>
    </row>
    <row r="17" spans="1:6" ht="12.75">
      <c r="A17" s="5" t="s">
        <v>74</v>
      </c>
      <c r="B17" s="25" t="s">
        <v>62</v>
      </c>
      <c r="C17" s="26">
        <v>192478</v>
      </c>
      <c r="D17" s="26">
        <v>131990</v>
      </c>
      <c r="F17" s="36"/>
    </row>
    <row r="18" spans="1:5" ht="12.75">
      <c r="A18" s="5" t="s">
        <v>75</v>
      </c>
      <c r="B18" s="25" t="s">
        <v>63</v>
      </c>
      <c r="C18" s="26">
        <f>80096+E18</f>
        <v>84051</v>
      </c>
      <c r="D18" s="26">
        <v>128635</v>
      </c>
      <c r="E18">
        <v>3955</v>
      </c>
    </row>
    <row r="19" spans="1:4" ht="12.75">
      <c r="A19" s="5" t="s">
        <v>76</v>
      </c>
      <c r="B19" s="25" t="s">
        <v>64</v>
      </c>
      <c r="C19" s="26">
        <v>156911</v>
      </c>
      <c r="D19" s="26">
        <v>144861</v>
      </c>
    </row>
    <row r="20" spans="1:4" ht="12.75">
      <c r="A20" s="5" t="s">
        <v>77</v>
      </c>
      <c r="B20" s="25" t="s">
        <v>65</v>
      </c>
      <c r="C20" s="26">
        <v>113554</v>
      </c>
      <c r="D20" s="26">
        <v>391858</v>
      </c>
    </row>
    <row r="21" spans="1:6" s="29" customFormat="1" ht="12.75">
      <c r="A21" s="27" t="s">
        <v>78</v>
      </c>
      <c r="B21" s="30" t="s">
        <v>115</v>
      </c>
      <c r="C21" s="42">
        <f>C16-C17-C18-C19+C20</f>
        <v>257994</v>
      </c>
      <c r="D21" s="42">
        <f>D16-D17-D18-D19+D20</f>
        <v>386434</v>
      </c>
      <c r="F21" s="47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332199</v>
      </c>
      <c r="D23" s="26">
        <v>292412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42">
        <f>C21+C22-C23+C24+C25-C26</f>
        <v>-74205</v>
      </c>
      <c r="D27" s="42">
        <f>D21+D22-D23+D24+D25-D26</f>
        <v>94022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-74205</v>
      </c>
      <c r="D29" s="26">
        <f>D27-D28</f>
        <v>94022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42">
        <f>C29+C30</f>
        <v>-74205</v>
      </c>
      <c r="D31" s="42">
        <f>D29+D30</f>
        <v>94022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42">
        <f>C31+C34</f>
        <v>-74205</v>
      </c>
      <c r="D47" s="42">
        <f>D31+D34</f>
        <v>94022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6">
        <f>C54</f>
        <v>-0.74205</v>
      </c>
      <c r="D51" s="46">
        <f>D54</f>
        <v>0.94022</v>
      </c>
    </row>
    <row r="52" spans="1:4" ht="12.75">
      <c r="A52" s="5" t="s">
        <v>92</v>
      </c>
      <c r="B52" s="4"/>
      <c r="C52" s="46"/>
      <c r="D52" s="46"/>
    </row>
    <row r="53" spans="1:4" ht="12.75">
      <c r="A53" s="5" t="s">
        <v>108</v>
      </c>
      <c r="B53" s="4"/>
      <c r="C53" s="46"/>
      <c r="D53" s="46"/>
    </row>
    <row r="54" spans="1:4" ht="12.75">
      <c r="A54" s="5" t="s">
        <v>109</v>
      </c>
      <c r="B54" s="4"/>
      <c r="C54" s="46">
        <f>C47/100000</f>
        <v>-0.74205</v>
      </c>
      <c r="D54" s="46">
        <f>D47/100000</f>
        <v>0.94022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tabSelected="1" zoomScalePageLayoutView="0" workbookViewId="0" topLeftCell="A73">
      <selection activeCell="C28" sqref="C28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0.875" style="0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">
      <c r="A3" s="55" t="s">
        <v>253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9" t="s">
        <v>174</v>
      </c>
      <c r="B6" s="59"/>
      <c r="C6" s="59"/>
      <c r="D6" s="59"/>
    </row>
    <row r="7" ht="12.75">
      <c r="A7" s="8"/>
    </row>
    <row r="8" spans="1:4" ht="12.75">
      <c r="A8" s="60" t="s">
        <v>269</v>
      </c>
      <c r="B8" s="60"/>
      <c r="C8" s="60"/>
      <c r="D8" s="60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1" t="s">
        <v>121</v>
      </c>
      <c r="B12" s="61"/>
      <c r="C12" s="61"/>
      <c r="D12" s="61"/>
    </row>
    <row r="13" spans="1:4" s="29" customFormat="1" ht="25.5">
      <c r="A13" s="27" t="s">
        <v>122</v>
      </c>
      <c r="B13" s="30" t="s">
        <v>59</v>
      </c>
      <c r="C13" s="42">
        <f>SUM(C15:C20)</f>
        <v>932661</v>
      </c>
      <c r="D13" s="42">
        <f>SUM(D15:D20)</f>
        <v>701859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110786</v>
      </c>
      <c r="D15" s="26">
        <v>170133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710205</v>
      </c>
      <c r="D17" s="26">
        <v>305829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5" ht="12.75">
      <c r="A20" s="5" t="s">
        <v>128</v>
      </c>
      <c r="B20" s="25" t="s">
        <v>65</v>
      </c>
      <c r="C20" s="26">
        <f>106750+E20</f>
        <v>111670</v>
      </c>
      <c r="D20" s="26">
        <v>225897</v>
      </c>
      <c r="E20">
        <v>4920</v>
      </c>
    </row>
    <row r="21" spans="1:4" s="29" customFormat="1" ht="25.5">
      <c r="A21" s="27" t="s">
        <v>129</v>
      </c>
      <c r="B21" s="30" t="s">
        <v>115</v>
      </c>
      <c r="C21" s="42">
        <f>SUM(C23:C29)</f>
        <v>820428</v>
      </c>
      <c r="D21" s="42">
        <f>SUM(D23:D29)</f>
        <v>502020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280752+E23-913-14753</f>
        <v>265093</v>
      </c>
      <c r="D23" s="26">
        <v>103732</v>
      </c>
      <c r="E23">
        <v>7</v>
      </c>
    </row>
    <row r="24" spans="1:5" ht="12.75">
      <c r="A24" s="5" t="s">
        <v>131</v>
      </c>
      <c r="B24" s="25" t="s">
        <v>117</v>
      </c>
      <c r="C24" s="26">
        <f>2329339-2262400+E24</f>
        <v>67257</v>
      </c>
      <c r="D24" s="26">
        <v>28141</v>
      </c>
      <c r="E24">
        <v>318</v>
      </c>
    </row>
    <row r="25" spans="1:8" ht="12.75">
      <c r="A25" s="5" t="s">
        <v>132</v>
      </c>
      <c r="B25" s="25" t="s">
        <v>118</v>
      </c>
      <c r="C25" s="26">
        <f>6594+E25</f>
        <v>7199</v>
      </c>
      <c r="D25" s="26">
        <v>2859</v>
      </c>
      <c r="E25">
        <v>605</v>
      </c>
      <c r="H25" s="36"/>
    </row>
    <row r="26" spans="1:4" ht="12.75">
      <c r="A26" s="5" t="s">
        <v>133</v>
      </c>
      <c r="B26" s="25" t="s">
        <v>119</v>
      </c>
      <c r="C26" s="26">
        <v>429871</v>
      </c>
      <c r="D26" s="26">
        <v>297604</v>
      </c>
    </row>
    <row r="27" spans="1:4" ht="12.75">
      <c r="A27" s="5" t="s">
        <v>134</v>
      </c>
      <c r="B27" s="25" t="s">
        <v>120</v>
      </c>
      <c r="C27" s="26">
        <v>14753</v>
      </c>
      <c r="D27" s="26">
        <v>13750</v>
      </c>
    </row>
    <row r="28" spans="1:5" ht="12.75">
      <c r="A28" s="5" t="s">
        <v>135</v>
      </c>
      <c r="B28" s="25" t="s">
        <v>175</v>
      </c>
      <c r="C28" s="26">
        <f>29828+E28</f>
        <v>34452</v>
      </c>
      <c r="D28" s="26">
        <v>40171</v>
      </c>
      <c r="E28">
        <v>4624</v>
      </c>
    </row>
    <row r="29" spans="1:5" ht="12.75">
      <c r="A29" s="5" t="s">
        <v>136</v>
      </c>
      <c r="B29" s="25" t="s">
        <v>176</v>
      </c>
      <c r="C29" s="26">
        <f>1694-11+E29</f>
        <v>1803</v>
      </c>
      <c r="D29" s="26">
        <v>15763</v>
      </c>
      <c r="E29">
        <v>120</v>
      </c>
    </row>
    <row r="30" spans="1:4" s="29" customFormat="1" ht="25.5">
      <c r="A30" s="27" t="s">
        <v>137</v>
      </c>
      <c r="B30" s="30" t="s">
        <v>177</v>
      </c>
      <c r="C30" s="42">
        <f>C13-C21</f>
        <v>112233</v>
      </c>
      <c r="D30" s="42">
        <f>D13-D21</f>
        <v>199839</v>
      </c>
    </row>
    <row r="31" spans="1:4" ht="12.75">
      <c r="A31" s="61" t="s">
        <v>138</v>
      </c>
      <c r="B31" s="61"/>
      <c r="C31" s="61"/>
      <c r="D31" s="61"/>
    </row>
    <row r="32" spans="1:4" s="29" customFormat="1" ht="25.5">
      <c r="A32" s="27" t="s">
        <v>139</v>
      </c>
      <c r="B32" s="30" t="s">
        <v>178</v>
      </c>
      <c r="C32" s="42">
        <f>SUM(C34:C44)</f>
        <v>0</v>
      </c>
      <c r="D32" s="42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42">
        <f>SUM(C47:C57)</f>
        <v>2263313</v>
      </c>
      <c r="D45" s="42">
        <f>SUM(D47:D57)</f>
        <v>1533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913</v>
      </c>
      <c r="D47" s="26">
        <v>1533</v>
      </c>
    </row>
    <row r="48" spans="1:4" ht="12.75">
      <c r="A48" s="5" t="s">
        <v>151</v>
      </c>
      <c r="B48" s="25" t="s">
        <v>192</v>
      </c>
      <c r="C48" s="26"/>
      <c r="D48" s="26">
        <v>0</v>
      </c>
    </row>
    <row r="49" spans="1:4" ht="12.75">
      <c r="A49" s="5" t="s">
        <v>152</v>
      </c>
      <c r="B49" s="25" t="s">
        <v>193</v>
      </c>
      <c r="C49" s="26">
        <v>2262400</v>
      </c>
      <c r="D49" s="26"/>
    </row>
    <row r="50" spans="1:4" ht="39">
      <c r="A50" s="5" t="s">
        <v>153</v>
      </c>
      <c r="B50" s="25" t="s">
        <v>194</v>
      </c>
      <c r="C50" s="26"/>
      <c r="D50" s="26">
        <v>0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42">
        <f>C32-C45</f>
        <v>-2263313</v>
      </c>
      <c r="D58" s="42">
        <f>D32-D45</f>
        <v>-1533</v>
      </c>
    </row>
    <row r="59" spans="1:4" ht="12.75">
      <c r="A59" s="61" t="s">
        <v>160</v>
      </c>
      <c r="B59" s="61"/>
      <c r="C59" s="61"/>
      <c r="D59" s="61"/>
    </row>
    <row r="60" spans="1:4" s="29" customFormat="1" ht="25.5">
      <c r="A60" s="27" t="s">
        <v>161</v>
      </c>
      <c r="B60" s="30" t="s">
        <v>203</v>
      </c>
      <c r="C60" s="42">
        <f>SUM(C62:C65)</f>
        <v>8742909</v>
      </c>
      <c r="D60" s="42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>
        <v>8742909</v>
      </c>
      <c r="D63" s="26"/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42">
        <f>SUM(C68:C72)</f>
        <v>6554810</v>
      </c>
      <c r="D66" s="42">
        <f>SUM(D68:D72)</f>
        <v>198880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6554810</v>
      </c>
      <c r="D68" s="26">
        <v>198880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42">
        <f>C60-C66</f>
        <v>2188099</v>
      </c>
      <c r="D73" s="42">
        <f>D60-D66</f>
        <v>-198880</v>
      </c>
    </row>
    <row r="74" spans="1:4" ht="12.75">
      <c r="A74" s="5" t="s">
        <v>170</v>
      </c>
      <c r="B74" s="25">
        <v>120</v>
      </c>
      <c r="C74" s="26">
        <v>-41319</v>
      </c>
      <c r="D74" s="26">
        <v>-1045</v>
      </c>
    </row>
    <row r="75" spans="1:4" s="29" customFormat="1" ht="25.5">
      <c r="A75" s="27" t="s">
        <v>171</v>
      </c>
      <c r="B75" s="30">
        <v>130</v>
      </c>
      <c r="C75" s="42">
        <f>C30+C58+C73+C74</f>
        <v>-4300</v>
      </c>
      <c r="D75" s="42">
        <f>D30+D58+D73+D74</f>
        <v>-1619</v>
      </c>
    </row>
    <row r="76" spans="1:6" ht="25.5">
      <c r="A76" s="5" t="s">
        <v>172</v>
      </c>
      <c r="B76" s="25">
        <v>140</v>
      </c>
      <c r="C76" s="26">
        <f>24452+E76</f>
        <v>26230</v>
      </c>
      <c r="D76" s="26">
        <v>13543</v>
      </c>
      <c r="E76" s="36">
        <v>1778</v>
      </c>
      <c r="F76" s="36"/>
    </row>
    <row r="77" spans="1:6" ht="25.5">
      <c r="A77" s="5" t="s">
        <v>173</v>
      </c>
      <c r="B77" s="25">
        <v>150</v>
      </c>
      <c r="C77" s="26">
        <f>C76+C75</f>
        <v>21930</v>
      </c>
      <c r="D77" s="26">
        <f>D76+D75</f>
        <v>11924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74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G53" sqref="G53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5" t="s">
        <v>253</v>
      </c>
    </row>
    <row r="10" ht="12.75">
      <c r="A10" s="1"/>
    </row>
    <row r="11" spans="1:8" ht="12.75">
      <c r="A11" s="59" t="s">
        <v>243</v>
      </c>
      <c r="B11" s="59"/>
      <c r="C11" s="59"/>
      <c r="D11" s="59"/>
      <c r="E11" s="59"/>
      <c r="F11" s="59"/>
      <c r="G11" s="59"/>
      <c r="H11" s="59"/>
    </row>
    <row r="12" s="33" customFormat="1" ht="12.75">
      <c r="A12" s="8"/>
    </row>
    <row r="13" spans="1:9" s="33" customFormat="1" ht="12.75">
      <c r="A13" s="60" t="s">
        <v>267</v>
      </c>
      <c r="B13" s="60"/>
      <c r="C13" s="60"/>
      <c r="D13" s="60"/>
      <c r="E13" s="60"/>
      <c r="F13" s="60"/>
      <c r="G13" s="60"/>
      <c r="H13" s="60"/>
      <c r="I13" s="38"/>
    </row>
    <row r="14" spans="1:9" s="33" customFormat="1" ht="12.75">
      <c r="A14" s="7"/>
      <c r="I14" s="38" t="s">
        <v>114</v>
      </c>
    </row>
    <row r="15" spans="1:9" ht="12.75">
      <c r="A15" s="62" t="s">
        <v>208</v>
      </c>
      <c r="B15" s="62" t="s">
        <v>1</v>
      </c>
      <c r="C15" s="62" t="s">
        <v>209</v>
      </c>
      <c r="D15" s="62"/>
      <c r="E15" s="62"/>
      <c r="F15" s="62"/>
      <c r="G15" s="62"/>
      <c r="H15" s="62" t="s">
        <v>53</v>
      </c>
      <c r="I15" s="62" t="s">
        <v>210</v>
      </c>
    </row>
    <row r="16" spans="1:9" ht="90.75">
      <c r="A16" s="62"/>
      <c r="B16" s="62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2"/>
      <c r="I16" s="62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-5380792</v>
      </c>
      <c r="H17" s="34"/>
      <c r="I17" s="44">
        <f>SUM(C17:H17)</f>
        <v>-4380792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-5380792</v>
      </c>
      <c r="H19" s="44">
        <f t="shared" si="0"/>
        <v>0</v>
      </c>
      <c r="I19" s="44">
        <f t="shared" si="0"/>
        <v>-4380792</v>
      </c>
    </row>
    <row r="20" spans="1:9" s="29" customFormat="1" ht="25.5">
      <c r="A20" s="27" t="s">
        <v>215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-213699</v>
      </c>
      <c r="H20" s="44">
        <f t="shared" si="1"/>
        <v>0</v>
      </c>
      <c r="I20" s="44">
        <f>SUM(C20:H20)</f>
        <v>-213699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f>G20</f>
        <v>-213699</v>
      </c>
      <c r="H21" s="35"/>
      <c r="I21" s="34">
        <f aca="true" t="shared" si="2" ref="I21:I79">SUM(C21:H21)</f>
        <v>-213699</v>
      </c>
    </row>
    <row r="22" spans="1:9" s="40" customFormat="1" ht="25.5">
      <c r="A22" s="5" t="s">
        <v>217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222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-5594491</v>
      </c>
      <c r="H48" s="44">
        <f>H19+H20+H33</f>
        <v>0</v>
      </c>
      <c r="I48" s="44">
        <f>SUM(C48:H48)</f>
        <v>-4594491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-5594491</v>
      </c>
      <c r="H50" s="45">
        <f>H48+H49</f>
        <v>0</v>
      </c>
      <c r="I50" s="44">
        <f t="shared" si="2"/>
        <v>-4594491</v>
      </c>
    </row>
    <row r="51" spans="1:9" s="29" customFormat="1" ht="25.5">
      <c r="A51" s="27" t="s">
        <v>237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f>G52</f>
        <v>-74205</v>
      </c>
      <c r="H51" s="44">
        <f t="shared" si="5"/>
        <v>0</v>
      </c>
      <c r="I51" s="44">
        <f>SUM(C51:H51)</f>
        <v>-74205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-74205</v>
      </c>
      <c r="H52" s="35"/>
      <c r="I52" s="34">
        <f t="shared" si="2"/>
        <v>-74205</v>
      </c>
    </row>
    <row r="53" spans="1:9" ht="25.5">
      <c r="A53" s="5" t="s">
        <v>238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240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-5668696</v>
      </c>
      <c r="H79" s="34">
        <f t="shared" si="8"/>
        <v>0</v>
      </c>
      <c r="I79" s="44">
        <f t="shared" si="2"/>
        <v>-4668696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2018-08-07T11:14:26Z</cp:lastPrinted>
  <dcterms:created xsi:type="dcterms:W3CDTF">2010-11-30T06:33:03Z</dcterms:created>
  <dcterms:modified xsi:type="dcterms:W3CDTF">2018-08-07T11:20:46Z</dcterms:modified>
  <cp:category/>
  <cp:version/>
  <cp:contentType/>
  <cp:contentStatus/>
</cp:coreProperties>
</file>