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6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8" sheetId="8" state="hidden" r:id="rId8"/>
    <sheet name="Лист7" sheetId="9" state="hidden" r:id="rId9"/>
    <sheet name="Лист2" sheetId="10" state="hidden" r:id="rId10"/>
    <sheet name="Лист1" sheetId="11" state="hidden" r:id="rId11"/>
    <sheet name="Лист5" sheetId="12" state="hidden" r:id="rId12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/>
</workbook>
</file>

<file path=xl/sharedStrings.xml><?xml version="1.0" encoding="utf-8"?>
<sst xmlns="http://schemas.openxmlformats.org/spreadsheetml/2006/main" count="787" uniqueCount="436">
  <si>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</si>
  <si>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</si>
  <si>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</si>
  <si>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</si>
  <si>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</si>
  <si>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</si>
  <si>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</si>
  <si>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</si>
  <si>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</si>
  <si>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</si>
  <si>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</si>
  <si>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</si>
  <si>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</si>
  <si>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</si>
  <si>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</si>
  <si>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</si>
  <si>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</si>
  <si>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</si>
  <si>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</si>
  <si>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</si>
  <si>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</si>
  <si>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</si>
  <si>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</si>
  <si>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</si>
  <si>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</si>
  <si>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</si>
  <si>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</si>
  <si>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</si>
  <si>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</si>
  <si>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</si>
  <si>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</si>
  <si>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</si>
  <si>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</si>
  <si>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</si>
  <si>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</si>
  <si>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</si>
  <si>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</si>
  <si>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</si>
  <si>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</si>
  <si>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</si>
  <si>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</si>
  <si>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</si>
  <si>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</si>
  <si>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</si>
  <si>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</si>
  <si>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</si>
  <si>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</si>
  <si>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</si>
  <si>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</si>
  <si>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</si>
  <si>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</si>
  <si>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</si>
  <si>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</si>
  <si>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</si>
  <si>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</si>
  <si>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</si>
  <si>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</si>
  <si>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</si>
  <si>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</si>
  <si>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</si>
  <si>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</si>
  <si>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</si>
  <si>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</si>
  <si>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</si>
  <si>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</si>
  <si>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</si>
  <si>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</si>
  <si>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</si>
  <si>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</si>
  <si>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</si>
  <si>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</si>
  <si>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</si>
  <si>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</si>
  <si>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</si>
  <si>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</si>
  <si>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</si>
  <si>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</si>
  <si>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</si>
  <si>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</si>
  <si>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</si>
  <si>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</si>
  <si>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</si>
  <si>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</si>
  <si>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</si>
  <si>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</si>
  <si>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</si>
  <si>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</si>
  <si>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</si>
  <si>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</si>
  <si>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</si>
  <si>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</si>
  <si>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</si>
  <si>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</si>
  <si>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</si>
  <si>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</si>
  <si>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</si>
  <si>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</si>
  <si>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</si>
  <si>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</si>
  <si>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</si>
  <si>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</si>
  <si>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</si>
  <si>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</si>
  <si>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</si>
  <si>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</si>
  <si>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</si>
  <si>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</si>
  <si>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</si>
  <si>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</si>
  <si>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</si>
  <si>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</si>
  <si>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</si>
  <si>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</si>
  <si>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</si>
  <si>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</si>
  <si>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</si>
  <si>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</si>
  <si>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</si>
  <si>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</si>
  <si>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</si>
  <si>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</si>
  <si>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</si>
  <si>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</si>
  <si>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</si>
  <si>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</si>
  <si>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</si>
  <si>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</si>
  <si>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</si>
  <si>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</si>
  <si>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</si>
  <si>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</si>
  <si>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</si>
  <si>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</si>
  <si>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</si>
  <si>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</si>
  <si>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</si>
  <si>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</si>
  <si>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</si>
  <si>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</si>
  <si>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</si>
  <si>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</si>
  <si>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</si>
  <si>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</si>
  <si>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</si>
  <si>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</si>
  <si>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</si>
  <si>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</si>
  <si>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</si>
  <si>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</si>
  <si>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</si>
  <si>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</si>
  <si>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</si>
  <si>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</si>
  <si>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</si>
  <si>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</si>
  <si>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</si>
  <si>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</si>
  <si>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</si>
  <si>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</si>
  <si>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</si>
  <si>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</si>
  <si>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</si>
  <si>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</si>
  <si>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</si>
  <si>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</si>
  <si>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</si>
  <si>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</si>
  <si>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</si>
  <si>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</si>
  <si>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</si>
  <si>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</si>
  <si>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</t>
  </si>
  <si>
    <t>23</t>
  </si>
  <si>
    <t>24</t>
  </si>
  <si>
    <t>25</t>
  </si>
  <si>
    <t>26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</si>
  <si>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</si>
  <si>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</si>
  <si>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</si>
  <si>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</si>
  <si>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</si>
  <si>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</si>
  <si>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</si>
  <si>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</si>
  <si>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</si>
  <si>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</si>
  <si>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</si>
  <si>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</si>
  <si>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</si>
  <si>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</si>
  <si>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</si>
  <si>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</si>
  <si>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</si>
  <si>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</si>
  <si>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</si>
  <si>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</si>
  <si>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</si>
  <si>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</si>
  <si>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</si>
  <si>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</si>
  <si>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</si>
  <si>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</si>
  <si>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</si>
  <si>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</si>
  <si>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</si>
  <si>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</si>
  <si>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</si>
  <si>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</si>
  <si>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</si>
  <si>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</si>
  <si>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</si>
  <si>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</si>
  <si>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</si>
  <si>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</si>
  <si>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</si>
  <si>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</si>
  <si>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</si>
  <si>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</si>
  <si>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</si>
  <si>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</si>
  <si>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</si>
  <si>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</si>
  <si>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</si>
  <si>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</si>
  <si>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</si>
  <si>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</si>
  <si>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</si>
  <si>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</si>
  <si>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</si>
  <si>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</si>
  <si>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</si>
  <si>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</si>
  <si>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</si>
  <si>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</si>
  <si>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</si>
  <si>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</si>
  <si>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</si>
  <si>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</si>
  <si>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</si>
  <si>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</si>
  <si>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</si>
  <si>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</si>
  <si>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</si>
  <si>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</si>
  <si>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</si>
  <si>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</si>
  <si>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</si>
  <si>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</si>
  <si>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</si>
  <si>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</si>
  <si>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</si>
  <si>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</si>
  <si>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</si>
  <si>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</si>
  <si>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</si>
  <si>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</si>
  <si>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</si>
  <si>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</si>
  <si>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</si>
  <si>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</si>
  <si>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</si>
  <si>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</si>
  <si>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</si>
  <si>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</si>
  <si>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</si>
  <si>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</si>
  <si>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</si>
  <si>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</si>
  <si>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</si>
  <si>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</si>
  <si>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</si>
  <si>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</si>
  <si>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</si>
  <si>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</si>
  <si>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</si>
  <si>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</si>
  <si>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</si>
  <si>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</si>
  <si>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</si>
  <si>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</si>
  <si>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</si>
  <si>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</si>
  <si>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</si>
  <si>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</si>
  <si>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</si>
  <si>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</si>
  <si>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</si>
  <si>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</si>
  <si>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</si>
  <si>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</si>
  <si>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</si>
  <si>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</si>
  <si>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</si>
  <si>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</si>
  <si>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</si>
  <si>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</si>
  <si>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</si>
  <si>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</si>
  <si>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</si>
  <si>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</si>
  <si>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</si>
  <si>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</si>
  <si>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</si>
  <si>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</si>
  <si>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</si>
  <si>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</si>
  <si>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</si>
  <si>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</si>
  <si>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</si>
  <si>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</si>
  <si>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</si>
  <si>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</si>
  <si>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</si>
  <si>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</si>
  <si>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</si>
  <si>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</si>
  <si>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</si>
  <si>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</si>
  <si>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</si>
  <si>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</si>
  <si>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</si>
  <si>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</si>
  <si>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</si>
  <si>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</si>
  <si>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</si>
  <si>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</si>
  <si>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</si>
  <si>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</si>
  <si>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</si>
  <si>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</si>
  <si>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</si>
  <si>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</si>
  <si>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</si>
  <si>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</si>
  <si>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</si>
  <si>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</si>
  <si>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</si>
  <si>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</si>
  <si>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</si>
  <si>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</si>
  <si>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</si>
  <si>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</si>
  <si>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</si>
  <si>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</si>
  <si>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</si>
  <si>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</si>
  <si>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</si>
  <si>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</si>
  <si>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</si>
  <si>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</si>
  <si>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</si>
  <si>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</si>
  <si>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</si>
  <si>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</si>
  <si>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</si>
  <si>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</si>
  <si>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</si>
  <si>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</si>
  <si>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</si>
  <si>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</si>
  <si>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</si>
  <si>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</si>
  <si>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</si>
  <si>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</si>
  <si>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</si>
  <si>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</si>
  <si>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</si>
  <si>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</si>
  <si>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</si>
  <si>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</si>
  <si>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</si>
  <si>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</si>
  <si>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</si>
  <si>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</si>
  <si>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</si>
  <si>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</si>
  <si>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</si>
  <si>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</si>
  <si>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</si>
  <si>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</si>
  <si>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</si>
  <si>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</si>
  <si>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</si>
  <si>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</si>
  <si>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</si>
  <si>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</si>
  <si>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</si>
  <si>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</si>
  <si>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</si>
  <si>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</si>
  <si>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</si>
  <si>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</si>
  <si>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</si>
  <si>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</si>
  <si>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</si>
  <si>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</si>
  <si>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</si>
  <si>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</si>
  <si>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</si>
  <si>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</si>
  <si>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</si>
  <si>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</si>
  <si>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</si>
  <si>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</si>
  <si>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</si>
  <si>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</si>
  <si>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</si>
  <si>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</si>
  <si>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</si>
  <si>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</si>
  <si>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</si>
  <si>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</si>
  <si>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</si>
  <si>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За девять месяцев закончившиеся</t>
  </si>
  <si>
    <t>На 31 марта 2023 года</t>
  </si>
  <si>
    <t>Сальдо на 1 января 2023 года</t>
  </si>
  <si>
    <t>Себестоимость реализованной продукции и оказанных услуг</t>
  </si>
  <si>
    <t>НДС не принятый к зачету</t>
  </si>
  <si>
    <t xml:space="preserve">Расходы по подписке к ИР </t>
  </si>
  <si>
    <t>Расходы по ремонту основных средств</t>
  </si>
  <si>
    <t>Списание запасных частей а/т</t>
  </si>
  <si>
    <t>Текущие расходы РБП</t>
  </si>
  <si>
    <t>Аренда склада</t>
  </si>
  <si>
    <t>21</t>
  </si>
  <si>
    <t>по состоянию на  31 марта 2024 года</t>
  </si>
  <si>
    <t>На 31 марта 2024 года</t>
  </si>
  <si>
    <t>На 31 декабря 2023 года</t>
  </si>
  <si>
    <t>за период, заканчивающийся 31 марта  2024 года</t>
  </si>
  <si>
    <t>за период , заканчивающийся 31 марта 2024 г.</t>
  </si>
  <si>
    <t>за период, заканчивающийся 31 марта 2024 г.</t>
  </si>
  <si>
    <t>Сальдо на 1 января 2024 года</t>
  </si>
  <si>
    <t>Сальдо на 31.03.2024 год</t>
  </si>
  <si>
    <t>20</t>
  </si>
  <si>
    <t>Обязательные пенсионные взносы работодателя</t>
  </si>
  <si>
    <t>Услуги в области 1С обслуживания</t>
  </si>
  <si>
    <t xml:space="preserve">Услуги ИТС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</si>
</sst>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6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7" fillId="0" borderId="0" xfId="0" applyNumberFormat="1" applyFont="1" applyAlignment="1">
      <alignment horizontal="right" vertical="center"/>
    </xf>
    <xf numFmtId="0" fontId="67" fillId="0" borderId="16" xfId="0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0" fontId="65" fillId="0" borderId="16" xfId="0" applyFont="1" applyBorder="1" applyAlignment="1">
      <alignment horizontal="right" vertical="center"/>
    </xf>
    <xf numFmtId="3" fontId="67" fillId="0" borderId="16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3" fontId="6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8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" fontId="19" fillId="0" borderId="13" xfId="54" applyNumberFormat="1" applyFont="1" applyBorder="1" applyAlignment="1">
      <alignment horizontal="right" vertical="top" wrapText="1"/>
      <protection/>
    </xf>
    <xf numFmtId="0" fontId="19" fillId="0" borderId="13" xfId="54" applyNumberFormat="1" applyFont="1" applyBorder="1" applyAlignment="1">
      <alignment horizontal="right" vertical="top" wrapText="1"/>
      <protection/>
    </xf>
    <xf numFmtId="0" fontId="17" fillId="0" borderId="13" xfId="58" applyNumberFormat="1" applyFont="1" applyBorder="1" applyAlignment="1">
      <alignment vertical="top" wrapText="1" indent="2"/>
      <protection/>
    </xf>
    <xf numFmtId="4" fontId="17" fillId="0" borderId="13" xfId="58" applyNumberFormat="1" applyFont="1" applyBorder="1" applyAlignment="1">
      <alignment horizontal="right" vertical="top" wrapText="1"/>
      <protection/>
    </xf>
    <xf numFmtId="4" fontId="17" fillId="35" borderId="13" xfId="58" applyNumberFormat="1" applyFont="1" applyFill="1" applyBorder="1" applyAlignment="1">
      <alignment horizontal="right" vertical="top" wrapText="1"/>
      <protection/>
    </xf>
    <xf numFmtId="4" fontId="17" fillId="0" borderId="0" xfId="58" applyNumberFormat="1" applyFont="1" applyFill="1" applyBorder="1" applyAlignment="1">
      <alignment horizontal="right" vertical="top" wrapText="1"/>
      <protection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9" applyNumberFormat="1" applyFont="1" applyBorder="1" applyAlignment="1">
      <alignment vertical="top" wrapText="1" indent="2"/>
      <protection/>
    </xf>
    <xf numFmtId="4" fontId="17" fillId="0" borderId="13" xfId="59" applyNumberFormat="1" applyFont="1" applyBorder="1" applyAlignment="1">
      <alignment horizontal="right" vertical="top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Обычный_Лист7" xfId="58"/>
    <cellStyle name="Обычный_Лист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H39" sqref="H39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customWidth="1"/>
    <col min="8" max="10" width="8.875" style="8" customWidth="1"/>
    <col min="11" max="11" width="9.25390625" style="8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42" t="s">
        <v>156</v>
      </c>
      <c r="B4" s="142"/>
      <c r="C4" s="142"/>
      <c r="D4" s="142"/>
    </row>
    <row r="5" spans="1:4" ht="24.75" customHeight="1">
      <c r="A5" s="142" t="s">
        <v>424</v>
      </c>
      <c r="B5" s="142"/>
      <c r="C5" s="142"/>
      <c r="D5" s="142"/>
    </row>
    <row r="6" ht="12">
      <c r="F6" s="8" t="s">
        <v>198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425</v>
      </c>
      <c r="D8" s="15" t="s">
        <v>426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187375.62347999998</v>
      </c>
      <c r="D10" s="21">
        <f>28036+F10</f>
        <v>28056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52828.01168</v>
      </c>
      <c r="D11" s="21">
        <v>15159</v>
      </c>
    </row>
    <row r="12" spans="1:4" ht="12">
      <c r="A12" s="10" t="s">
        <v>5</v>
      </c>
      <c r="B12" s="17" t="s">
        <v>164</v>
      </c>
      <c r="C12" s="21">
        <f>Лист3!F22/1000</f>
        <v>4930.92849</v>
      </c>
      <c r="D12" s="21">
        <v>4931</v>
      </c>
    </row>
    <row r="13" spans="1:4" ht="12">
      <c r="A13" s="10" t="s">
        <v>6</v>
      </c>
      <c r="B13" s="17" t="s">
        <v>165</v>
      </c>
      <c r="C13" s="21">
        <f>Лист3!F18/1000</f>
        <v>12195.29219</v>
      </c>
      <c r="D13" s="21">
        <v>25861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6267.797439999999</v>
      </c>
      <c r="D14" s="21">
        <f>16092+F14</f>
        <v>16925</v>
      </c>
      <c r="E14" s="8">
        <v>833</v>
      </c>
      <c r="F14" s="8">
        <v>833</v>
      </c>
    </row>
    <row r="15" spans="1:4" ht="12">
      <c r="A15" s="14" t="s">
        <v>176</v>
      </c>
      <c r="B15" s="18"/>
      <c r="C15" s="51">
        <f>SUM(C10:C14)</f>
        <v>263597.65327999997</v>
      </c>
      <c r="D15" s="51">
        <f>SUM(D10:D14)</f>
        <v>90932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1661357.52064</v>
      </c>
      <c r="D18" s="21">
        <v>1700959</v>
      </c>
    </row>
    <row r="19" spans="1:6" ht="12">
      <c r="A19" s="10" t="s">
        <v>12</v>
      </c>
      <c r="B19" s="17" t="s">
        <v>168</v>
      </c>
      <c r="C19" s="21">
        <f>Лист3!F39/1000+E19</f>
        <v>135034.07553</v>
      </c>
      <c r="D19" s="21">
        <f>66022+F19</f>
        <v>136022</v>
      </c>
      <c r="E19" s="8">
        <v>70000</v>
      </c>
      <c r="F19" s="8">
        <v>70000</v>
      </c>
    </row>
    <row r="20" spans="1:4" ht="12" hidden="1">
      <c r="A20" s="10" t="s">
        <v>10</v>
      </c>
      <c r="B20" s="17" t="s">
        <v>169</v>
      </c>
      <c r="C20" s="21">
        <f>Лист3!F32/1000</f>
        <v>0</v>
      </c>
      <c r="D20" s="21"/>
    </row>
    <row r="21" spans="1:6" ht="12">
      <c r="A21" s="10" t="s">
        <v>13</v>
      </c>
      <c r="B21" s="17" t="s">
        <v>169</v>
      </c>
      <c r="C21" s="21">
        <f>Лист3!F45/1000+E21</f>
        <v>81311.529</v>
      </c>
      <c r="D21" s="21">
        <f>73056+F21</f>
        <v>81311</v>
      </c>
      <c r="E21" s="8">
        <v>8255</v>
      </c>
      <c r="F21" s="8">
        <v>8255</v>
      </c>
    </row>
    <row r="22" spans="1:6" ht="12">
      <c r="A22" s="10" t="s">
        <v>151</v>
      </c>
      <c r="B22" s="17" t="s">
        <v>170</v>
      </c>
      <c r="C22" s="21">
        <f>Лист3!F34/1000+E22</f>
        <v>1637138</v>
      </c>
      <c r="D22" s="21">
        <v>1637138</v>
      </c>
      <c r="E22" s="8">
        <v>-103</v>
      </c>
      <c r="F22" s="8">
        <v>-103</v>
      </c>
    </row>
    <row r="23" spans="1:4" ht="12">
      <c r="A23" s="14" t="s">
        <v>177</v>
      </c>
      <c r="B23" s="18"/>
      <c r="C23" s="51">
        <f>SUM(C18:C22)</f>
        <v>3514841.12517</v>
      </c>
      <c r="D23" s="51">
        <f>SUM(D18:D22)</f>
        <v>3555430</v>
      </c>
    </row>
    <row r="24" spans="1:7" ht="12">
      <c r="A24" s="14" t="s">
        <v>196</v>
      </c>
      <c r="B24" s="15"/>
      <c r="C24" s="51">
        <f>C15+C16+C23</f>
        <v>3778438.77845</v>
      </c>
      <c r="D24" s="51">
        <f>D15+D16+D23</f>
        <v>3646362</v>
      </c>
      <c r="E24" s="8">
        <f>SUM(E9:E23)</f>
        <v>79005</v>
      </c>
      <c r="F24" s="8">
        <f>SUM(F9:F23)</f>
        <v>79005</v>
      </c>
      <c r="G24" s="29"/>
    </row>
    <row r="25" spans="1:4" ht="24">
      <c r="A25" s="14" t="s">
        <v>14</v>
      </c>
      <c r="B25" s="15" t="s">
        <v>161</v>
      </c>
      <c r="C25" s="15" t="s">
        <v>425</v>
      </c>
      <c r="D25" s="15" t="s">
        <v>426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14</v>
      </c>
      <c r="C27" s="21">
        <f>Лист3!G50/1000</f>
        <v>67628.23313</v>
      </c>
      <c r="D27" s="21">
        <v>81669</v>
      </c>
    </row>
    <row r="28" spans="1:6" ht="12">
      <c r="A28" s="10" t="s">
        <v>17</v>
      </c>
      <c r="B28" s="9">
        <v>15</v>
      </c>
      <c r="C28" s="21">
        <f>(Лист3!G52+Лист3!G58+Лист3!G64)/1000+E28</f>
        <v>198209.1019</v>
      </c>
      <c r="D28" s="21">
        <f>91240+F28</f>
        <v>133283</v>
      </c>
      <c r="E28" s="8">
        <f>41464+581</f>
        <v>42045</v>
      </c>
      <c r="F28" s="8">
        <f>41464+152+427</f>
        <v>42043</v>
      </c>
    </row>
    <row r="29" spans="1:4" ht="24" hidden="1">
      <c r="A29" s="10" t="s">
        <v>263</v>
      </c>
      <c r="B29" s="9">
        <v>16</v>
      </c>
      <c r="C29" s="21">
        <f>Лист3!G70/1000</f>
        <v>0</v>
      </c>
      <c r="D29" s="21">
        <v>0</v>
      </c>
    </row>
    <row r="30" spans="1:4" ht="12">
      <c r="A30" s="10" t="s">
        <v>18</v>
      </c>
      <c r="B30" s="9">
        <v>16</v>
      </c>
      <c r="C30" s="21">
        <f>Лист3!G72/1000</f>
        <v>1368529.08592</v>
      </c>
      <c r="D30" s="21">
        <v>1313472</v>
      </c>
    </row>
    <row r="31" spans="1:4" ht="12">
      <c r="A31" s="14" t="s">
        <v>178</v>
      </c>
      <c r="B31" s="15"/>
      <c r="C31" s="51">
        <f>SUM(C27:C30)</f>
        <v>1634366.42095</v>
      </c>
      <c r="D31" s="51">
        <f>SUM(D27:D30)</f>
        <v>1528424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17</v>
      </c>
      <c r="C34" s="21">
        <f>Лист3!G75/1000</f>
        <v>6561980.71435</v>
      </c>
      <c r="D34" s="21">
        <v>6935074</v>
      </c>
    </row>
    <row r="35" spans="1:6" ht="12">
      <c r="A35" s="10" t="s">
        <v>21</v>
      </c>
      <c r="B35" s="9">
        <v>18</v>
      </c>
      <c r="C35" s="21">
        <f>Лист3!G77/1000+E35</f>
        <v>81545</v>
      </c>
      <c r="D35" s="21">
        <f>F35</f>
        <v>81545</v>
      </c>
      <c r="E35" s="8">
        <v>81545</v>
      </c>
      <c r="F35" s="8">
        <v>81545</v>
      </c>
    </row>
    <row r="36" spans="1:4" ht="12">
      <c r="A36" s="14" t="s">
        <v>179</v>
      </c>
      <c r="B36" s="15"/>
      <c r="C36" s="51">
        <f>SUM(C34:C35)</f>
        <v>6643525.71435</v>
      </c>
      <c r="D36" s="51">
        <f>SUM(D34:D35)</f>
        <v>7016619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19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19</v>
      </c>
      <c r="C39" s="21">
        <f>Лист3!G81/1000+E39</f>
        <v>-5499453.289849999</v>
      </c>
      <c r="D39" s="21">
        <f>-5854096+F39</f>
        <v>-5898681</v>
      </c>
      <c r="E39" s="29">
        <v>-44585</v>
      </c>
      <c r="F39" s="29">
        <v>-44585</v>
      </c>
      <c r="G39" s="29"/>
      <c r="H39" s="29"/>
      <c r="I39" s="29"/>
      <c r="N39" s="29"/>
    </row>
    <row r="40" spans="1:7" ht="24">
      <c r="A40" s="10" t="s">
        <v>181</v>
      </c>
      <c r="B40" s="9"/>
      <c r="C40" s="21">
        <f>C38+C39</f>
        <v>-4499453.289849999</v>
      </c>
      <c r="D40" s="21">
        <f>D38+D39</f>
        <v>-4898681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180</v>
      </c>
      <c r="B42" s="15"/>
      <c r="C42" s="51">
        <f>C40+C41</f>
        <v>-4499453.289849999</v>
      </c>
      <c r="D42" s="51">
        <f>D40+D41</f>
        <v>-4898681</v>
      </c>
      <c r="E42" s="8">
        <f>SUM(E28:E41)</f>
        <v>79005</v>
      </c>
      <c r="F42" s="8">
        <f>SUM(F28:F41)</f>
        <v>79003</v>
      </c>
    </row>
    <row r="43" spans="1:4" ht="12">
      <c r="A43" s="14" t="s">
        <v>197</v>
      </c>
      <c r="B43" s="15"/>
      <c r="C43" s="51">
        <f>C31+C32+C36+C42</f>
        <v>3778438.845450001</v>
      </c>
      <c r="D43" s="51">
        <f>D31+D32+D36+D42</f>
        <v>3646362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-44994.532898499994</v>
      </c>
      <c r="D45" s="50">
        <f>D42/100</f>
        <v>-48986.81</v>
      </c>
      <c r="E45" s="49"/>
      <c r="G45" s="29"/>
      <c r="H45" s="49"/>
    </row>
    <row r="46" spans="1:4" ht="12">
      <c r="A46" s="11"/>
      <c r="B46" s="44"/>
      <c r="C46" s="29"/>
      <c r="D46" s="29"/>
    </row>
    <row r="47" spans="1:6" ht="12">
      <c r="A47" s="11"/>
      <c r="B47" s="44"/>
      <c r="C47" s="29"/>
      <c r="D47" s="29"/>
      <c r="F47" s="29"/>
    </row>
    <row r="48" spans="1:5" ht="12">
      <c r="A48" s="11"/>
      <c r="E48" s="29"/>
    </row>
    <row r="49" spans="1:3" ht="12">
      <c r="A49" s="11"/>
      <c r="C49" s="29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254</v>
      </c>
      <c r="C1" s="76" t="s">
        <v>255</v>
      </c>
      <c r="D1" s="77" t="s">
        <v>256</v>
      </c>
      <c r="E1" s="77" t="s">
        <v>209</v>
      </c>
      <c r="F1" s="77" t="s">
        <v>246</v>
      </c>
    </row>
    <row r="2" spans="1:6" ht="14.25" hidden="1">
      <c r="A2" s="75" t="s">
        <v>247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257</v>
      </c>
      <c r="B3" s="79" t="s">
        <v>249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248</v>
      </c>
      <c r="B4" s="81" t="s">
        <v>249</v>
      </c>
      <c r="C4" s="81">
        <v>-71</v>
      </c>
      <c r="D4" s="81">
        <v>-495</v>
      </c>
      <c r="E4" s="81">
        <v>-612</v>
      </c>
      <c r="F4" s="81" t="s">
        <v>258</v>
      </c>
    </row>
    <row r="5" spans="1:6" ht="15" thickBot="1">
      <c r="A5" s="75" t="s">
        <v>250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257</v>
      </c>
      <c r="B6" s="79" t="s">
        <v>249</v>
      </c>
      <c r="C6" s="79" t="s">
        <v>249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248</v>
      </c>
      <c r="B7" s="81" t="s">
        <v>249</v>
      </c>
      <c r="C7" s="81" t="s">
        <v>249</v>
      </c>
      <c r="D7" s="81" t="s">
        <v>249</v>
      </c>
      <c r="E7" s="81">
        <v>-18</v>
      </c>
      <c r="F7" s="81">
        <v>-18</v>
      </c>
    </row>
    <row r="8" spans="1:6" ht="15" thickBot="1">
      <c r="A8" s="75" t="s">
        <v>262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253</v>
      </c>
      <c r="B9" s="74" t="s">
        <v>249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251</v>
      </c>
      <c r="B10" s="79" t="s">
        <v>249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252</v>
      </c>
      <c r="B11" s="81" t="s">
        <v>249</v>
      </c>
      <c r="C11" s="81" t="s">
        <v>249</v>
      </c>
      <c r="D11" s="81" t="s">
        <v>249</v>
      </c>
      <c r="E11" s="81">
        <v>-6</v>
      </c>
      <c r="F11" s="81">
        <v>-6</v>
      </c>
    </row>
    <row r="12" spans="1:6" ht="29.25" thickBot="1">
      <c r="A12" s="75" t="s">
        <v>253</v>
      </c>
      <c r="B12" s="73" t="s">
        <v>249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251</v>
      </c>
      <c r="B13" s="79" t="s">
        <v>249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252</v>
      </c>
      <c r="B14" s="81" t="s">
        <v>249</v>
      </c>
      <c r="C14" s="81" t="s">
        <v>249</v>
      </c>
      <c r="D14" s="81" t="s">
        <v>249</v>
      </c>
      <c r="E14" s="81"/>
      <c r="F14" s="81"/>
      <c r="G14" s="34"/>
    </row>
    <row r="15" spans="1:6" ht="29.25" thickBot="1">
      <c r="A15" s="75" t="s">
        <v>260</v>
      </c>
      <c r="B15" s="73" t="s">
        <v>249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259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261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199</v>
      </c>
      <c r="B3" s="69">
        <f>K3</f>
        <v>24847.128510000002</v>
      </c>
      <c r="I3" s="64" t="s">
        <v>218</v>
      </c>
      <c r="J3" s="65">
        <v>24847128.51</v>
      </c>
      <c r="K3" s="66">
        <f>J3/1000</f>
        <v>24847.128510000002</v>
      </c>
    </row>
    <row r="4" spans="1:11" ht="16.5" thickBot="1">
      <c r="A4" s="68" t="s">
        <v>200</v>
      </c>
      <c r="B4" s="69">
        <f>K6+K8+K19+K17</f>
        <v>48770.4889</v>
      </c>
      <c r="I4" s="64" t="s">
        <v>201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201</v>
      </c>
      <c r="B5" s="69">
        <f>K4</f>
        <v>302</v>
      </c>
      <c r="I5" s="64" t="s">
        <v>219</v>
      </c>
      <c r="J5" s="65">
        <v>150000</v>
      </c>
      <c r="K5" s="66">
        <f t="shared" si="0"/>
        <v>150</v>
      </c>
    </row>
    <row r="6" spans="1:11" ht="16.5" thickBot="1">
      <c r="A6" s="68" t="s">
        <v>202</v>
      </c>
      <c r="B6" s="69">
        <f>K15+K13+K14</f>
        <v>13533.16876</v>
      </c>
      <c r="I6" s="64" t="s">
        <v>220</v>
      </c>
      <c r="J6" s="65">
        <v>669642.87</v>
      </c>
      <c r="K6" s="66">
        <f t="shared" si="0"/>
        <v>669.64287</v>
      </c>
    </row>
    <row r="7" spans="1:11" ht="16.5" thickBot="1">
      <c r="A7" s="68" t="s">
        <v>203</v>
      </c>
      <c r="B7" s="69"/>
      <c r="I7" s="64" t="s">
        <v>215</v>
      </c>
      <c r="J7" s="65">
        <v>2536318.34</v>
      </c>
      <c r="K7" s="66">
        <f t="shared" si="0"/>
        <v>2536.31834</v>
      </c>
    </row>
    <row r="8" spans="1:11" ht="16.5" thickBot="1">
      <c r="A8" s="68" t="s">
        <v>204</v>
      </c>
      <c r="B8" s="69">
        <f>K18+K5</f>
        <v>482.72947</v>
      </c>
      <c r="I8" s="64" t="s">
        <v>221</v>
      </c>
      <c r="J8" s="65">
        <v>21696046.52</v>
      </c>
      <c r="K8" s="66">
        <f t="shared" si="0"/>
        <v>21696.04652</v>
      </c>
    </row>
    <row r="9" spans="1:11" ht="16.5" thickBot="1">
      <c r="A9" s="68" t="s">
        <v>205</v>
      </c>
      <c r="B9" s="69">
        <f>K10</f>
        <v>3084.26075</v>
      </c>
      <c r="I9" s="64" t="s">
        <v>222</v>
      </c>
      <c r="J9" s="65">
        <v>1404525.01</v>
      </c>
      <c r="K9" s="66">
        <f t="shared" si="0"/>
        <v>1404.52501</v>
      </c>
    </row>
    <row r="10" spans="1:11" ht="16.5" thickBot="1">
      <c r="A10" s="68" t="s">
        <v>206</v>
      </c>
      <c r="B10" s="69">
        <f>K16</f>
        <v>6882.4616</v>
      </c>
      <c r="I10" s="64" t="s">
        <v>223</v>
      </c>
      <c r="J10" s="65">
        <v>3084260.75</v>
      </c>
      <c r="K10" s="66">
        <f t="shared" si="0"/>
        <v>3084.26075</v>
      </c>
    </row>
    <row r="11" spans="1:11" ht="16.5" thickBot="1">
      <c r="A11" s="68" t="s">
        <v>207</v>
      </c>
      <c r="B11" s="69">
        <f>K9</f>
        <v>1404.52501</v>
      </c>
      <c r="I11" s="64" t="s">
        <v>216</v>
      </c>
      <c r="J11" s="65">
        <v>683412.51</v>
      </c>
      <c r="K11" s="66">
        <f t="shared" si="0"/>
        <v>683.41251</v>
      </c>
    </row>
    <row r="12" spans="1:11" ht="16.5" thickBot="1">
      <c r="A12" s="68" t="s">
        <v>208</v>
      </c>
      <c r="B12" s="69">
        <f>K12</f>
        <v>10861.06964</v>
      </c>
      <c r="I12" s="64" t="s">
        <v>224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209</v>
      </c>
      <c r="B13" s="69">
        <f>K11+K7+1</f>
        <v>3220.73085</v>
      </c>
      <c r="I13" s="64" t="s">
        <v>225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226</v>
      </c>
      <c r="J14" s="65">
        <v>22500</v>
      </c>
      <c r="K14" s="66">
        <f t="shared" si="0"/>
        <v>22.5</v>
      </c>
    </row>
    <row r="15" spans="9:11" ht="12.75">
      <c r="I15" s="64" t="s">
        <v>227</v>
      </c>
      <c r="J15" s="65">
        <v>7102532.14</v>
      </c>
      <c r="K15" s="66">
        <f t="shared" si="0"/>
        <v>7102.532139999999</v>
      </c>
    </row>
    <row r="16" spans="9:11" ht="12.75">
      <c r="I16" s="64" t="s">
        <v>206</v>
      </c>
      <c r="J16" s="65">
        <v>6882461.6</v>
      </c>
      <c r="K16" s="66">
        <f t="shared" si="0"/>
        <v>6882.4616</v>
      </c>
    </row>
    <row r="17" spans="9:11" ht="12.75">
      <c r="I17" s="64" t="s">
        <v>228</v>
      </c>
      <c r="J17" s="65">
        <v>471353.51</v>
      </c>
      <c r="K17" s="66">
        <f t="shared" si="0"/>
        <v>471.35351</v>
      </c>
    </row>
    <row r="18" spans="9:11" ht="13.5" thickBot="1">
      <c r="I18" s="64" t="s">
        <v>229</v>
      </c>
      <c r="J18" s="65">
        <v>332729.47</v>
      </c>
      <c r="K18" s="66">
        <f t="shared" si="0"/>
        <v>332.72947</v>
      </c>
    </row>
    <row r="19" spans="1:11" ht="16.5" thickBot="1">
      <c r="A19" s="62" t="s">
        <v>210</v>
      </c>
      <c r="B19" s="69">
        <f>K27+K28+K34+K36+K37</f>
        <v>7788.8</v>
      </c>
      <c r="I19" s="64" t="s">
        <v>230</v>
      </c>
      <c r="J19" s="65">
        <v>25933446</v>
      </c>
      <c r="K19" s="66">
        <f t="shared" si="0"/>
        <v>25933.446</v>
      </c>
    </row>
    <row r="20" spans="1:2" ht="16.5" thickBot="1">
      <c r="A20" s="63" t="s">
        <v>199</v>
      </c>
      <c r="B20" s="69">
        <f>K22</f>
        <v>1545.4813000000001</v>
      </c>
    </row>
    <row r="21" spans="1:2" ht="16.5" thickBot="1">
      <c r="A21" s="63" t="s">
        <v>211</v>
      </c>
      <c r="B21" s="69">
        <f>K35</f>
        <v>25.39801</v>
      </c>
    </row>
    <row r="22" spans="1:11" ht="16.5" thickBot="1">
      <c r="A22" s="63" t="s">
        <v>212</v>
      </c>
      <c r="B22" s="69">
        <f>K26+K25</f>
        <v>3067.353</v>
      </c>
      <c r="I22" s="70" t="s">
        <v>218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213</v>
      </c>
      <c r="B23" s="69">
        <f>K39</f>
        <v>38.61433</v>
      </c>
      <c r="I23" s="70" t="s">
        <v>231</v>
      </c>
      <c r="J23" s="71">
        <v>446428.57</v>
      </c>
      <c r="K23" s="66">
        <f t="shared" si="1"/>
        <v>446.42857</v>
      </c>
    </row>
    <row r="24" spans="1:11" ht="16.5" thickBot="1">
      <c r="A24" s="63" t="s">
        <v>231</v>
      </c>
      <c r="B24" s="69">
        <f>K23</f>
        <v>446.42857</v>
      </c>
      <c r="I24" s="70" t="s">
        <v>232</v>
      </c>
      <c r="J24" s="71">
        <v>38287.5</v>
      </c>
      <c r="K24" s="66">
        <f t="shared" si="1"/>
        <v>38.2875</v>
      </c>
    </row>
    <row r="25" spans="1:11" ht="16.5" thickBot="1">
      <c r="A25" s="63" t="s">
        <v>214</v>
      </c>
      <c r="B25" s="69">
        <f>K33</f>
        <v>27</v>
      </c>
      <c r="I25" s="70" t="s">
        <v>233</v>
      </c>
      <c r="J25" s="71">
        <v>303464</v>
      </c>
      <c r="K25" s="66">
        <f t="shared" si="1"/>
        <v>303.464</v>
      </c>
    </row>
    <row r="26" spans="1:11" ht="16.5" thickBot="1">
      <c r="A26" s="63" t="s">
        <v>215</v>
      </c>
      <c r="B26" s="69">
        <f>K32</f>
        <v>12.5</v>
      </c>
      <c r="I26" s="70" t="s">
        <v>212</v>
      </c>
      <c r="J26" s="71">
        <v>2763889</v>
      </c>
      <c r="K26" s="66">
        <f t="shared" si="1"/>
        <v>2763.889</v>
      </c>
    </row>
    <row r="27" spans="1:11" ht="16.5" thickBot="1">
      <c r="A27" s="63" t="s">
        <v>209</v>
      </c>
      <c r="B27" s="69">
        <f>K30</f>
        <v>3726.03</v>
      </c>
      <c r="I27" s="70" t="s">
        <v>234</v>
      </c>
      <c r="J27" s="71">
        <v>679800</v>
      </c>
      <c r="K27" s="66">
        <f t="shared" si="1"/>
        <v>679.8</v>
      </c>
    </row>
    <row r="28" spans="1:11" ht="16.5" thickBot="1">
      <c r="A28" s="63" t="s">
        <v>216</v>
      </c>
      <c r="B28" s="69">
        <f>K24+K29+K31+K38+K40+K41</f>
        <v>1597.3519900000001</v>
      </c>
      <c r="I28" s="70" t="s">
        <v>235</v>
      </c>
      <c r="J28" s="71">
        <v>6759417</v>
      </c>
      <c r="K28" s="66">
        <f t="shared" si="1"/>
        <v>6759.417</v>
      </c>
    </row>
    <row r="29" spans="1:11" ht="16.5" thickBot="1">
      <c r="A29" s="63" t="s">
        <v>217</v>
      </c>
      <c r="B29" s="69"/>
      <c r="I29" s="70" t="s">
        <v>236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237</v>
      </c>
      <c r="J30" s="71">
        <v>3726030</v>
      </c>
      <c r="K30" s="66">
        <f t="shared" si="1"/>
        <v>3726.03</v>
      </c>
    </row>
    <row r="31" spans="9:11" ht="12.75">
      <c r="I31" s="70" t="s">
        <v>238</v>
      </c>
      <c r="J31" s="71">
        <v>76575</v>
      </c>
      <c r="K31" s="66">
        <f t="shared" si="1"/>
        <v>76.575</v>
      </c>
    </row>
    <row r="32" spans="9:11" ht="12.75">
      <c r="I32" s="70" t="s">
        <v>239</v>
      </c>
      <c r="J32" s="71">
        <v>12500</v>
      </c>
      <c r="K32" s="66">
        <f t="shared" si="1"/>
        <v>12.5</v>
      </c>
    </row>
    <row r="33" spans="9:11" ht="12.75">
      <c r="I33" s="70" t="s">
        <v>214</v>
      </c>
      <c r="J33" s="71">
        <v>27000</v>
      </c>
      <c r="K33" s="66">
        <f t="shared" si="1"/>
        <v>27</v>
      </c>
    </row>
    <row r="34" spans="9:11" ht="12.75">
      <c r="I34" s="70" t="s">
        <v>240</v>
      </c>
      <c r="J34" s="71">
        <v>88236</v>
      </c>
      <c r="K34" s="66">
        <f t="shared" si="1"/>
        <v>88.236</v>
      </c>
    </row>
    <row r="35" spans="9:11" ht="12.75">
      <c r="I35" s="70" t="s">
        <v>223</v>
      </c>
      <c r="J35" s="71">
        <v>25398.01</v>
      </c>
      <c r="K35" s="66">
        <f t="shared" si="1"/>
        <v>25.39801</v>
      </c>
    </row>
    <row r="36" spans="9:11" ht="12.75">
      <c r="I36" s="70" t="s">
        <v>241</v>
      </c>
      <c r="J36" s="71">
        <v>104057</v>
      </c>
      <c r="K36" s="66">
        <f t="shared" si="1"/>
        <v>104.057</v>
      </c>
    </row>
    <row r="37" spans="9:11" ht="12.75">
      <c r="I37" s="70" t="s">
        <v>242</v>
      </c>
      <c r="J37" s="71">
        <v>157290</v>
      </c>
      <c r="K37" s="66">
        <f t="shared" si="1"/>
        <v>157.29</v>
      </c>
    </row>
    <row r="38" spans="9:11" ht="12.75">
      <c r="I38" s="70" t="s">
        <v>216</v>
      </c>
      <c r="J38" s="71">
        <v>162375.77</v>
      </c>
      <c r="K38" s="66">
        <f t="shared" si="1"/>
        <v>162.37577</v>
      </c>
    </row>
    <row r="39" spans="9:11" ht="12.75">
      <c r="I39" s="70" t="s">
        <v>243</v>
      </c>
      <c r="J39" s="71">
        <v>38614.33</v>
      </c>
      <c r="K39" s="66">
        <f t="shared" si="1"/>
        <v>38.61433</v>
      </c>
    </row>
    <row r="40" spans="9:11" ht="24">
      <c r="I40" s="70" t="s">
        <v>244</v>
      </c>
      <c r="J40" s="71">
        <v>876341.72</v>
      </c>
      <c r="K40" s="66">
        <f t="shared" si="1"/>
        <v>876.34172</v>
      </c>
    </row>
    <row r="41" spans="9:11" ht="12.75">
      <c r="I41" s="70" t="s">
        <v>245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17" t="s">
        <v>375</v>
      </c>
      <c r="B1" s="117" t="s">
        <v>376</v>
      </c>
      <c r="C1" s="117" t="s">
        <v>271</v>
      </c>
      <c r="D1" s="117" t="s">
        <v>272</v>
      </c>
    </row>
    <row r="2" spans="1:4" ht="24">
      <c r="A2" s="118" t="s">
        <v>377</v>
      </c>
      <c r="B2" s="119" t="s">
        <v>378</v>
      </c>
      <c r="C2" s="120">
        <v>105357443.11</v>
      </c>
      <c r="D2" s="121"/>
    </row>
    <row r="3" spans="1:4" ht="12.75">
      <c r="A3" s="122"/>
      <c r="B3" s="123" t="s">
        <v>379</v>
      </c>
      <c r="C3" s="124">
        <v>722983767.88</v>
      </c>
      <c r="D3" s="124">
        <v>722804597.43</v>
      </c>
    </row>
    <row r="4" spans="1:4" ht="12.75">
      <c r="A4" s="122"/>
      <c r="B4" s="123" t="s">
        <v>380</v>
      </c>
      <c r="C4" s="124">
        <v>722804597.43</v>
      </c>
      <c r="D4" s="124">
        <v>722983767.88</v>
      </c>
    </row>
    <row r="5" spans="1:4" ht="12.75">
      <c r="A5" s="122"/>
      <c r="B5" s="123" t="s">
        <v>381</v>
      </c>
      <c r="C5" s="124">
        <v>100379961.8</v>
      </c>
      <c r="D5" s="125"/>
    </row>
    <row r="6" spans="1:4" ht="12.75">
      <c r="A6" s="122"/>
      <c r="B6" s="123" t="s">
        <v>382</v>
      </c>
      <c r="C6" s="125"/>
      <c r="D6" s="124">
        <v>28171</v>
      </c>
    </row>
    <row r="7" spans="1:4" ht="12.75">
      <c r="A7" s="122"/>
      <c r="B7" s="123" t="s">
        <v>383</v>
      </c>
      <c r="C7" s="125"/>
      <c r="D7" s="124">
        <v>1069</v>
      </c>
    </row>
    <row r="8" spans="1:4" ht="12.75">
      <c r="A8" s="122"/>
      <c r="B8" s="123" t="s">
        <v>384</v>
      </c>
      <c r="C8" s="124">
        <v>379400</v>
      </c>
      <c r="D8" s="124">
        <v>154136392.75</v>
      </c>
    </row>
    <row r="9" spans="1:4" ht="12.75">
      <c r="A9" s="122"/>
      <c r="B9" s="123" t="s">
        <v>385</v>
      </c>
      <c r="C9" s="125"/>
      <c r="D9" s="124">
        <v>1565760968.19</v>
      </c>
    </row>
    <row r="10" spans="1:4" ht="12.75">
      <c r="A10" s="122"/>
      <c r="B10" s="123" t="s">
        <v>386</v>
      </c>
      <c r="C10" s="125"/>
      <c r="D10" s="124">
        <v>283100</v>
      </c>
    </row>
    <row r="11" spans="1:4" ht="12.75">
      <c r="A11" s="122"/>
      <c r="B11" s="123" t="s">
        <v>387</v>
      </c>
      <c r="C11" s="125"/>
      <c r="D11" s="124">
        <v>131147010.51</v>
      </c>
    </row>
    <row r="12" spans="1:4" ht="12.75">
      <c r="A12" s="122"/>
      <c r="B12" s="123" t="s">
        <v>388</v>
      </c>
      <c r="C12" s="125"/>
      <c r="D12" s="124">
        <v>345900</v>
      </c>
    </row>
    <row r="13" spans="1:4" ht="12.75">
      <c r="A13" s="122"/>
      <c r="B13" s="123" t="s">
        <v>389</v>
      </c>
      <c r="C13" s="125"/>
      <c r="D13" s="124">
        <v>2059800</v>
      </c>
    </row>
    <row r="14" spans="1:4" ht="12.75">
      <c r="A14" s="122"/>
      <c r="B14" s="123" t="s">
        <v>390</v>
      </c>
      <c r="C14" s="125"/>
      <c r="D14" s="124">
        <v>24340000</v>
      </c>
    </row>
    <row r="15" spans="1:4" ht="12.75">
      <c r="A15" s="122"/>
      <c r="B15" s="123" t="s">
        <v>391</v>
      </c>
      <c r="C15" s="125"/>
      <c r="D15" s="124">
        <v>229261</v>
      </c>
    </row>
    <row r="16" spans="1:4" ht="12.75">
      <c r="A16" s="122"/>
      <c r="B16" s="123" t="s">
        <v>392</v>
      </c>
      <c r="C16" s="125"/>
      <c r="D16" s="124">
        <v>132728</v>
      </c>
    </row>
    <row r="17" spans="1:4" ht="12.75">
      <c r="A17" s="122"/>
      <c r="B17" s="123" t="s">
        <v>393</v>
      </c>
      <c r="C17" s="125"/>
      <c r="D17" s="124">
        <v>199089</v>
      </c>
    </row>
    <row r="18" spans="1:4" ht="12.75">
      <c r="A18" s="122"/>
      <c r="B18" s="123" t="s">
        <v>394</v>
      </c>
      <c r="C18" s="125"/>
      <c r="D18" s="124">
        <v>663632</v>
      </c>
    </row>
    <row r="19" spans="1:4" ht="12.75">
      <c r="A19" s="122"/>
      <c r="B19" s="123" t="s">
        <v>395</v>
      </c>
      <c r="C19" s="125"/>
      <c r="D19" s="124">
        <v>509480852.32</v>
      </c>
    </row>
    <row r="20" spans="1:4" ht="12.75">
      <c r="A20" s="122"/>
      <c r="B20" s="123" t="s">
        <v>396</v>
      </c>
      <c r="C20" s="125"/>
      <c r="D20" s="124">
        <v>5642591</v>
      </c>
    </row>
    <row r="21" spans="1:4" ht="12.75">
      <c r="A21" s="122"/>
      <c r="B21" s="123" t="s">
        <v>397</v>
      </c>
      <c r="C21" s="125"/>
      <c r="D21" s="124">
        <v>45945</v>
      </c>
    </row>
    <row r="22" spans="1:4" ht="12.75">
      <c r="A22" s="122"/>
      <c r="B22" s="123" t="s">
        <v>398</v>
      </c>
      <c r="C22" s="125"/>
      <c r="D22" s="124">
        <v>72438</v>
      </c>
    </row>
    <row r="23" spans="1:4" ht="12.75">
      <c r="A23" s="122"/>
      <c r="B23" s="123" t="s">
        <v>399</v>
      </c>
      <c r="C23" s="124">
        <v>1554612358.52</v>
      </c>
      <c r="D23" s="124">
        <v>95344167.74</v>
      </c>
    </row>
    <row r="24" spans="1:4" ht="12.75">
      <c r="A24" s="122"/>
      <c r="B24" s="123" t="s">
        <v>400</v>
      </c>
      <c r="C24" s="125"/>
      <c r="D24" s="124">
        <v>398190</v>
      </c>
    </row>
    <row r="25" spans="1:4" ht="12.75">
      <c r="A25" s="122"/>
      <c r="B25" s="123" t="s">
        <v>401</v>
      </c>
      <c r="C25" s="125"/>
      <c r="D25" s="124">
        <v>466449853.92</v>
      </c>
    </row>
    <row r="26" spans="1:4" ht="12.75">
      <c r="A26" s="122"/>
      <c r="B26" s="123" t="s">
        <v>402</v>
      </c>
      <c r="C26" s="124">
        <v>1342147056</v>
      </c>
      <c r="D26" s="125"/>
    </row>
    <row r="27" spans="1:4" ht="12.75">
      <c r="A27" s="122"/>
      <c r="B27" s="123" t="s">
        <v>403</v>
      </c>
      <c r="C27" s="124">
        <v>1794445.81</v>
      </c>
      <c r="D27" s="125"/>
    </row>
    <row r="28" spans="1:4" ht="12.75">
      <c r="A28" s="122"/>
      <c r="B28" s="123" t="s">
        <v>404</v>
      </c>
      <c r="C28" s="124">
        <v>1009905.97</v>
      </c>
      <c r="D28" s="125"/>
    </row>
    <row r="29" spans="1:4" ht="12.75">
      <c r="A29" s="122"/>
      <c r="B29" s="123" t="s">
        <v>405</v>
      </c>
      <c r="C29" s="125"/>
      <c r="D29" s="124">
        <v>2293345.33</v>
      </c>
    </row>
    <row r="30" spans="1:4" ht="12.75">
      <c r="A30" s="122"/>
      <c r="B30" s="123" t="s">
        <v>406</v>
      </c>
      <c r="C30" s="125"/>
      <c r="D30" s="124">
        <v>830735.52</v>
      </c>
    </row>
    <row r="31" spans="1:4" ht="12.75">
      <c r="A31" s="118"/>
      <c r="B31" s="119" t="s">
        <v>407</v>
      </c>
      <c r="C31" s="120">
        <v>4446111493.41</v>
      </c>
      <c r="D31" s="120">
        <v>4405673605.59</v>
      </c>
    </row>
    <row r="32" spans="1:4" ht="24">
      <c r="A32" s="118"/>
      <c r="B32" s="119" t="s">
        <v>408</v>
      </c>
      <c r="C32" s="120">
        <v>145795330.93</v>
      </c>
      <c r="D32" s="121"/>
    </row>
    <row r="34" ht="12.75">
      <c r="D34" s="111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0">
      <selection activeCell="G70" sqref="G70:G71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264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265</v>
      </c>
      <c r="B4" s="90" t="s">
        <v>266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43" t="s">
        <v>267</v>
      </c>
      <c r="B6" s="145" t="s">
        <v>268</v>
      </c>
      <c r="C6" s="145"/>
      <c r="D6" s="145" t="s">
        <v>269</v>
      </c>
      <c r="E6" s="145"/>
      <c r="F6" s="145" t="s">
        <v>270</v>
      </c>
      <c r="G6" s="145"/>
    </row>
    <row r="7" spans="1:7" ht="12.75">
      <c r="A7" s="144"/>
      <c r="B7" s="91" t="s">
        <v>271</v>
      </c>
      <c r="C7" s="91" t="s">
        <v>272</v>
      </c>
      <c r="D7" s="91" t="s">
        <v>271</v>
      </c>
      <c r="E7" s="91" t="s">
        <v>272</v>
      </c>
      <c r="F7" s="91" t="s">
        <v>271</v>
      </c>
      <c r="G7" s="91" t="s">
        <v>272</v>
      </c>
    </row>
    <row r="8" spans="1:7" ht="12.75">
      <c r="A8" s="92" t="s">
        <v>273</v>
      </c>
      <c r="B8" s="93">
        <v>105357443.11</v>
      </c>
      <c r="C8" s="94"/>
      <c r="D8" s="93">
        <v>3643850534.12</v>
      </c>
      <c r="E8" s="93">
        <v>3687922132.2599998</v>
      </c>
      <c r="F8" s="93">
        <v>187355623.48</v>
      </c>
      <c r="G8" s="137"/>
    </row>
    <row r="9" spans="1:7" ht="12.75">
      <c r="A9" s="95" t="s">
        <v>274</v>
      </c>
      <c r="B9" s="96">
        <v>178721</v>
      </c>
      <c r="C9" s="97"/>
      <c r="D9" s="97"/>
      <c r="E9" s="97"/>
      <c r="F9" s="149">
        <v>710749</v>
      </c>
      <c r="G9" s="113"/>
    </row>
    <row r="10" spans="1:7" ht="12.75">
      <c r="A10" s="95" t="s">
        <v>275</v>
      </c>
      <c r="B10" s="97"/>
      <c r="C10" s="97"/>
      <c r="D10" s="96">
        <v>723814503.4</v>
      </c>
      <c r="E10" s="96">
        <v>723814503.4</v>
      </c>
      <c r="F10" s="149">
        <v>186644874.48</v>
      </c>
      <c r="G10" s="113"/>
    </row>
    <row r="11" spans="1:7" ht="12.75">
      <c r="A11" s="98" t="s">
        <v>276</v>
      </c>
      <c r="B11" s="97"/>
      <c r="C11" s="97"/>
      <c r="D11" s="96">
        <v>723814503.4</v>
      </c>
      <c r="E11" s="96">
        <v>723814503.4</v>
      </c>
      <c r="F11" s="93">
        <v>52828011.68</v>
      </c>
      <c r="G11" s="137"/>
    </row>
    <row r="12" spans="1:7" ht="24">
      <c r="A12" s="95" t="s">
        <v>277</v>
      </c>
      <c r="B12" s="96">
        <v>105178722.11</v>
      </c>
      <c r="C12" s="97"/>
      <c r="D12" s="96">
        <v>2920036030.72</v>
      </c>
      <c r="E12" s="96">
        <v>2964107628.86</v>
      </c>
      <c r="F12" s="149">
        <v>52398011.68</v>
      </c>
      <c r="G12" s="113"/>
    </row>
    <row r="13" spans="1:7" ht="21">
      <c r="A13" s="92" t="s">
        <v>278</v>
      </c>
      <c r="B13" s="93">
        <v>6695511.22</v>
      </c>
      <c r="C13" s="94"/>
      <c r="D13" s="93">
        <v>871751212.23</v>
      </c>
      <c r="E13" s="93">
        <v>858157901.06</v>
      </c>
      <c r="F13" s="93">
        <v>52828011.68</v>
      </c>
      <c r="G13" s="113"/>
    </row>
    <row r="14" spans="1:7" ht="36">
      <c r="A14" s="95" t="s">
        <v>279</v>
      </c>
      <c r="B14" s="96">
        <v>9116995.7</v>
      </c>
      <c r="C14" s="97"/>
      <c r="D14" s="96">
        <v>871751212.23</v>
      </c>
      <c r="E14" s="96">
        <v>858157901.06</v>
      </c>
      <c r="F14" s="149">
        <v>52398011.68</v>
      </c>
      <c r="G14" s="113"/>
    </row>
    <row r="15" spans="1:7" ht="24">
      <c r="A15" s="95" t="s">
        <v>280</v>
      </c>
      <c r="B15" s="96">
        <v>430000</v>
      </c>
      <c r="C15" s="97"/>
      <c r="D15" s="97"/>
      <c r="E15" s="97"/>
      <c r="F15" s="113"/>
      <c r="G15" s="112">
        <v>2851484.48</v>
      </c>
    </row>
    <row r="16" spans="1:7" ht="24">
      <c r="A16" s="98" t="s">
        <v>281</v>
      </c>
      <c r="B16" s="96">
        <v>430000</v>
      </c>
      <c r="C16" s="97"/>
      <c r="D16" s="97"/>
      <c r="E16" s="97"/>
      <c r="F16" s="112">
        <v>430000</v>
      </c>
      <c r="G16" s="113"/>
    </row>
    <row r="17" spans="1:7" ht="36">
      <c r="A17" s="95" t="s">
        <v>282</v>
      </c>
      <c r="B17" s="97"/>
      <c r="C17" s="96">
        <v>2851484.48</v>
      </c>
      <c r="D17" s="97"/>
      <c r="E17" s="97"/>
      <c r="F17" s="113"/>
      <c r="G17" s="112">
        <v>2851484.48</v>
      </c>
    </row>
    <row r="18" spans="1:7" ht="12.75">
      <c r="A18" s="92" t="s">
        <v>283</v>
      </c>
      <c r="B18" s="93">
        <v>81847012.55</v>
      </c>
      <c r="C18" s="94"/>
      <c r="D18" s="93">
        <v>29998219.41</v>
      </c>
      <c r="E18" s="93">
        <v>23784844.88</v>
      </c>
      <c r="F18" s="93">
        <v>12195292.19</v>
      </c>
      <c r="G18" s="94"/>
    </row>
    <row r="19" spans="1:7" ht="12.75">
      <c r="A19" s="95" t="s">
        <v>284</v>
      </c>
      <c r="B19" s="96">
        <v>76281783.09</v>
      </c>
      <c r="C19" s="97"/>
      <c r="D19" s="96">
        <v>29998219.41</v>
      </c>
      <c r="E19" s="96">
        <v>23784844.88</v>
      </c>
      <c r="F19" s="149">
        <v>11975827.9</v>
      </c>
      <c r="G19" s="97"/>
    </row>
    <row r="20" spans="1:7" ht="12.75">
      <c r="A20" s="95" t="s">
        <v>285</v>
      </c>
      <c r="B20" s="96">
        <v>5565229.46</v>
      </c>
      <c r="C20" s="97"/>
      <c r="D20" s="97"/>
      <c r="E20" s="97"/>
      <c r="F20" s="149">
        <v>219464.29</v>
      </c>
      <c r="G20" s="97"/>
    </row>
    <row r="21" spans="1:7" ht="12.75">
      <c r="A21" s="92" t="s">
        <v>286</v>
      </c>
      <c r="B21" s="93">
        <v>7785666.47</v>
      </c>
      <c r="C21" s="94"/>
      <c r="D21" s="93">
        <v>20222513.91</v>
      </c>
      <c r="E21" s="93">
        <v>19983885.15</v>
      </c>
      <c r="F21" s="93">
        <v>5484398.66</v>
      </c>
      <c r="G21" s="94"/>
    </row>
    <row r="22" spans="1:7" ht="24">
      <c r="A22" s="95" t="s">
        <v>287</v>
      </c>
      <c r="B22" s="96">
        <v>4929591.49</v>
      </c>
      <c r="C22" s="97"/>
      <c r="D22" s="96">
        <v>1069</v>
      </c>
      <c r="E22" s="97"/>
      <c r="F22" s="112">
        <v>4930928.49</v>
      </c>
      <c r="G22" s="97"/>
    </row>
    <row r="23" spans="1:7" ht="24">
      <c r="A23" s="95" t="s">
        <v>288</v>
      </c>
      <c r="B23" s="99">
        <v>0.02</v>
      </c>
      <c r="C23" s="97"/>
      <c r="D23" s="96">
        <v>20221444.91</v>
      </c>
      <c r="E23" s="96">
        <v>19983885.15</v>
      </c>
      <c r="F23" s="100">
        <v>-69349.7</v>
      </c>
      <c r="G23" s="97"/>
    </row>
    <row r="24" spans="1:7" ht="24">
      <c r="A24" s="98" t="s">
        <v>289</v>
      </c>
      <c r="B24" s="99">
        <v>0.02</v>
      </c>
      <c r="C24" s="97"/>
      <c r="D24" s="96">
        <v>19485303.21</v>
      </c>
      <c r="E24" s="96">
        <v>19485303.21</v>
      </c>
      <c r="F24" s="114">
        <v>0.02</v>
      </c>
      <c r="G24" s="97"/>
    </row>
    <row r="25" spans="1:7" ht="36">
      <c r="A25" s="98" t="s">
        <v>290</v>
      </c>
      <c r="B25" s="97"/>
      <c r="C25" s="97"/>
      <c r="D25" s="96">
        <v>736141.7</v>
      </c>
      <c r="E25" s="96">
        <v>498581.94</v>
      </c>
      <c r="F25" s="112">
        <v>60238.72</v>
      </c>
      <c r="G25" s="97"/>
    </row>
    <row r="26" spans="1:7" ht="24">
      <c r="A26" s="95" t="s">
        <v>291</v>
      </c>
      <c r="B26" s="96">
        <v>2856074.96</v>
      </c>
      <c r="C26" s="97"/>
      <c r="D26" s="97"/>
      <c r="E26" s="97"/>
      <c r="F26" s="149">
        <v>622752.87</v>
      </c>
      <c r="G26" s="97"/>
    </row>
    <row r="27" spans="1:7" ht="12.75">
      <c r="A27" s="92" t="s">
        <v>292</v>
      </c>
      <c r="B27" s="93">
        <v>14788134.97</v>
      </c>
      <c r="C27" s="94"/>
      <c r="D27" s="93">
        <v>144398640.87</v>
      </c>
      <c r="E27" s="93">
        <v>60681816</v>
      </c>
      <c r="F27" s="93">
        <v>4881394.27</v>
      </c>
      <c r="G27" s="137"/>
    </row>
    <row r="28" spans="1:7" ht="24">
      <c r="A28" s="95" t="s">
        <v>293</v>
      </c>
      <c r="B28" s="96">
        <v>11838640.5</v>
      </c>
      <c r="C28" s="97"/>
      <c r="D28" s="96">
        <v>128689963.3</v>
      </c>
      <c r="E28" s="96">
        <v>54616458.7</v>
      </c>
      <c r="F28" s="112">
        <v>2897814.21</v>
      </c>
      <c r="G28" s="113"/>
    </row>
    <row r="29" spans="1:7" ht="12.75">
      <c r="A29" s="95" t="s">
        <v>294</v>
      </c>
      <c r="B29" s="96">
        <v>4005208.47</v>
      </c>
      <c r="C29" s="97"/>
      <c r="D29" s="96">
        <v>12381703</v>
      </c>
      <c r="E29" s="96">
        <v>5067264.93</v>
      </c>
      <c r="F29" s="112">
        <v>2219751.09</v>
      </c>
      <c r="G29" s="113"/>
    </row>
    <row r="30" spans="1:7" ht="36">
      <c r="A30" s="95" t="s">
        <v>295</v>
      </c>
      <c r="B30" s="97"/>
      <c r="C30" s="96">
        <v>1055714</v>
      </c>
      <c r="D30" s="97"/>
      <c r="E30" s="97"/>
      <c r="F30" s="113"/>
      <c r="G30" s="112">
        <v>1055714</v>
      </c>
    </row>
    <row r="31" spans="1:7" ht="12.75">
      <c r="A31" s="95" t="s">
        <v>296</v>
      </c>
      <c r="B31" s="97"/>
      <c r="C31" s="97"/>
      <c r="D31" s="96">
        <v>3326974.57</v>
      </c>
      <c r="E31" s="96">
        <v>998092.37</v>
      </c>
      <c r="F31" s="96">
        <v>2328882.2</v>
      </c>
      <c r="G31" s="97"/>
    </row>
    <row r="32" spans="1:7" ht="21">
      <c r="A32" s="92" t="s">
        <v>297</v>
      </c>
      <c r="B32" s="93">
        <v>2262400000</v>
      </c>
      <c r="C32" s="94"/>
      <c r="D32" s="94"/>
      <c r="E32" s="94"/>
      <c r="F32" s="93"/>
      <c r="G32" s="94"/>
    </row>
    <row r="33" spans="1:7" ht="24">
      <c r="A33" s="95" t="s">
        <v>298</v>
      </c>
      <c r="B33" s="96">
        <v>2262400000</v>
      </c>
      <c r="C33" s="97"/>
      <c r="D33" s="97"/>
      <c r="E33" s="97"/>
      <c r="F33" s="96"/>
      <c r="G33" s="97"/>
    </row>
    <row r="34" spans="1:7" ht="12.75">
      <c r="A34" s="92" t="s">
        <v>299</v>
      </c>
      <c r="B34" s="93">
        <v>2137241000</v>
      </c>
      <c r="C34" s="94"/>
      <c r="D34" s="94"/>
      <c r="E34" s="94"/>
      <c r="F34" s="93">
        <v>1637241000</v>
      </c>
      <c r="G34" s="94"/>
    </row>
    <row r="35" spans="1:7" ht="24">
      <c r="A35" s="95" t="s">
        <v>300</v>
      </c>
      <c r="B35" s="96">
        <v>2137241000</v>
      </c>
      <c r="C35" s="97"/>
      <c r="D35" s="97"/>
      <c r="E35" s="97"/>
      <c r="F35" s="149">
        <v>1637241000</v>
      </c>
      <c r="G35" s="150"/>
    </row>
    <row r="36" spans="1:7" ht="12.75">
      <c r="A36" s="92" t="s">
        <v>301</v>
      </c>
      <c r="B36" s="93">
        <v>1894342834.01</v>
      </c>
      <c r="C36" s="94"/>
      <c r="D36" s="94"/>
      <c r="E36" s="93">
        <v>49670769.3</v>
      </c>
      <c r="F36" s="93">
        <v>1661357520.64</v>
      </c>
      <c r="G36" s="94"/>
    </row>
    <row r="37" spans="1:7" ht="12.75">
      <c r="A37" s="95" t="s">
        <v>302</v>
      </c>
      <c r="B37" s="96">
        <v>3076619985.16</v>
      </c>
      <c r="C37" s="97"/>
      <c r="D37" s="97"/>
      <c r="E37" s="97"/>
      <c r="F37" s="149">
        <v>3185931737.23</v>
      </c>
      <c r="G37" s="150"/>
    </row>
    <row r="38" spans="1:7" ht="24">
      <c r="A38" s="95" t="s">
        <v>303</v>
      </c>
      <c r="B38" s="97"/>
      <c r="C38" s="96">
        <v>1182277151.15</v>
      </c>
      <c r="D38" s="97"/>
      <c r="E38" s="96">
        <v>49670769.3</v>
      </c>
      <c r="F38" s="150"/>
      <c r="G38" s="149">
        <v>1524574216.5900002</v>
      </c>
    </row>
    <row r="39" spans="1:7" ht="12.75">
      <c r="A39" s="92" t="s">
        <v>304</v>
      </c>
      <c r="B39" s="93">
        <v>19636549.24</v>
      </c>
      <c r="C39" s="94"/>
      <c r="D39" s="93">
        <v>1144708.04</v>
      </c>
      <c r="E39" s="93">
        <v>3222016.22</v>
      </c>
      <c r="F39" s="93">
        <v>65034075.53</v>
      </c>
      <c r="G39" s="94"/>
    </row>
    <row r="40" spans="1:7" ht="12.75">
      <c r="A40" s="95" t="s">
        <v>305</v>
      </c>
      <c r="B40" s="96">
        <v>206508678.13</v>
      </c>
      <c r="C40" s="97"/>
      <c r="D40" s="96">
        <v>935562.51</v>
      </c>
      <c r="E40" s="96">
        <v>228098.7</v>
      </c>
      <c r="F40" s="149">
        <v>246220403.79</v>
      </c>
      <c r="G40" s="150"/>
    </row>
    <row r="41" spans="1:7" ht="12.75">
      <c r="A41" s="95" t="s">
        <v>306</v>
      </c>
      <c r="B41" s="97"/>
      <c r="C41" s="96">
        <v>186872128.89</v>
      </c>
      <c r="D41" s="96">
        <v>209145.53</v>
      </c>
      <c r="E41" s="96">
        <v>2993917.52</v>
      </c>
      <c r="F41" s="150"/>
      <c r="G41" s="149">
        <v>181186328.26</v>
      </c>
    </row>
    <row r="42" spans="1:7" ht="12.75">
      <c r="A42" s="92" t="s">
        <v>307</v>
      </c>
      <c r="B42" s="94"/>
      <c r="C42" s="94"/>
      <c r="D42" s="94"/>
      <c r="E42" s="94"/>
      <c r="F42" s="94"/>
      <c r="G42" s="94"/>
    </row>
    <row r="43" spans="1:7" ht="24">
      <c r="A43" s="95" t="s">
        <v>308</v>
      </c>
      <c r="B43" s="96">
        <v>1059188.86</v>
      </c>
      <c r="C43" s="97"/>
      <c r="D43" s="97"/>
      <c r="E43" s="97"/>
      <c r="F43" s="149">
        <v>1059188.86</v>
      </c>
      <c r="G43" s="150"/>
    </row>
    <row r="44" spans="1:7" ht="24">
      <c r="A44" s="95" t="s">
        <v>309</v>
      </c>
      <c r="B44" s="97"/>
      <c r="C44" s="96">
        <v>1059188.86</v>
      </c>
      <c r="D44" s="97"/>
      <c r="E44" s="97"/>
      <c r="F44" s="150"/>
      <c r="G44" s="149">
        <v>1059188.86</v>
      </c>
    </row>
    <row r="45" spans="1:7" ht="12.75">
      <c r="A45" s="92" t="s">
        <v>310</v>
      </c>
      <c r="B45" s="93">
        <v>819143483</v>
      </c>
      <c r="C45" s="94"/>
      <c r="D45" s="94"/>
      <c r="E45" s="94"/>
      <c r="F45" s="93">
        <v>73056529</v>
      </c>
      <c r="G45" s="94"/>
    </row>
    <row r="46" spans="1:7" ht="36">
      <c r="A46" s="95" t="s">
        <v>311</v>
      </c>
      <c r="B46" s="96">
        <v>819143483</v>
      </c>
      <c r="C46" s="97"/>
      <c r="D46" s="97"/>
      <c r="E46" s="97"/>
      <c r="F46" s="149">
        <v>73056529</v>
      </c>
      <c r="G46" s="150"/>
    </row>
    <row r="47" spans="1:7" ht="12.75">
      <c r="A47" s="92" t="s">
        <v>312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313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314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315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93">
        <v>67628233.13</v>
      </c>
    </row>
    <row r="51" spans="1:7" ht="24">
      <c r="A51" s="95" t="s">
        <v>316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149">
        <v>67628233.13</v>
      </c>
    </row>
    <row r="52" spans="1:7" ht="12.75">
      <c r="A52" s="92" t="s">
        <v>317</v>
      </c>
      <c r="B52" s="94"/>
      <c r="C52" s="93">
        <v>37124873.68</v>
      </c>
      <c r="D52" s="93">
        <v>125214595.58</v>
      </c>
      <c r="E52" s="93">
        <v>112056052.62</v>
      </c>
      <c r="F52" s="94"/>
      <c r="G52" s="93">
        <v>72254510.23</v>
      </c>
    </row>
    <row r="53" spans="1:7" ht="24">
      <c r="A53" s="95" t="s">
        <v>318</v>
      </c>
      <c r="B53" s="97"/>
      <c r="C53" s="97"/>
      <c r="D53" s="96">
        <v>175800</v>
      </c>
      <c r="E53" s="96">
        <v>204888</v>
      </c>
      <c r="F53" s="97"/>
      <c r="G53" s="149">
        <v>222280.6</v>
      </c>
    </row>
    <row r="54" spans="1:7" ht="24">
      <c r="A54" s="95" t="s">
        <v>319</v>
      </c>
      <c r="B54" s="97"/>
      <c r="C54" s="96">
        <v>37124873.68</v>
      </c>
      <c r="D54" s="96">
        <v>106883395.58</v>
      </c>
      <c r="E54" s="96">
        <v>96722247.62</v>
      </c>
      <c r="F54" s="97"/>
      <c r="G54" s="149">
        <v>75495814.8</v>
      </c>
    </row>
    <row r="55" spans="1:7" ht="12.75">
      <c r="A55" s="95" t="s">
        <v>320</v>
      </c>
      <c r="B55" s="97"/>
      <c r="C55" s="97"/>
      <c r="D55" s="96">
        <v>215400</v>
      </c>
      <c r="E55" s="96">
        <v>250483</v>
      </c>
      <c r="F55" s="97"/>
      <c r="G55" s="149">
        <v>151599.52</v>
      </c>
    </row>
    <row r="56" spans="1:7" ht="12.75">
      <c r="A56" s="95" t="s">
        <v>321</v>
      </c>
      <c r="B56" s="97"/>
      <c r="C56" s="97"/>
      <c r="D56" s="96">
        <v>1380000</v>
      </c>
      <c r="E56" s="96">
        <v>1359600</v>
      </c>
      <c r="F56" s="97"/>
      <c r="G56" s="100">
        <v>-29514.68</v>
      </c>
    </row>
    <row r="57" spans="1:7" ht="12.75">
      <c r="A57" s="95" t="s">
        <v>322</v>
      </c>
      <c r="B57" s="97"/>
      <c r="C57" s="97"/>
      <c r="D57" s="96">
        <v>16560000</v>
      </c>
      <c r="E57" s="96">
        <v>13518834</v>
      </c>
      <c r="F57" s="97"/>
      <c r="G57" s="100">
        <v>-7000</v>
      </c>
    </row>
    <row r="58" spans="1:7" ht="31.5">
      <c r="A58" s="92" t="s">
        <v>323</v>
      </c>
      <c r="B58" s="94"/>
      <c r="C58" s="94"/>
      <c r="D58" s="93">
        <v>753101</v>
      </c>
      <c r="E58" s="93">
        <v>882653</v>
      </c>
      <c r="F58" s="94"/>
      <c r="G58" s="93">
        <v>621505</v>
      </c>
    </row>
    <row r="59" spans="1:7" ht="24">
      <c r="A59" s="95" t="s">
        <v>324</v>
      </c>
      <c r="B59" s="97"/>
      <c r="C59" s="97"/>
      <c r="D59" s="96">
        <v>346153</v>
      </c>
      <c r="E59" s="96">
        <v>405778</v>
      </c>
      <c r="F59" s="97"/>
      <c r="G59" s="100">
        <v>-223825.8</v>
      </c>
    </row>
    <row r="60" spans="1:7" ht="24">
      <c r="A60" s="98" t="s">
        <v>325</v>
      </c>
      <c r="B60" s="97"/>
      <c r="C60" s="97"/>
      <c r="D60" s="96">
        <v>142678</v>
      </c>
      <c r="E60" s="96">
        <v>167340</v>
      </c>
      <c r="F60" s="97"/>
      <c r="G60" s="112">
        <v>54384</v>
      </c>
    </row>
    <row r="61" spans="1:7" ht="36">
      <c r="A61" s="98" t="s">
        <v>326</v>
      </c>
      <c r="B61" s="97"/>
      <c r="C61" s="97"/>
      <c r="D61" s="96">
        <v>81391</v>
      </c>
      <c r="E61" s="96">
        <v>95376</v>
      </c>
      <c r="F61" s="97"/>
      <c r="G61" s="112">
        <v>34217</v>
      </c>
    </row>
    <row r="62" spans="1:7" ht="36">
      <c r="A62" s="98" t="s">
        <v>327</v>
      </c>
      <c r="B62" s="97"/>
      <c r="C62" s="97"/>
      <c r="D62" s="96">
        <v>122084</v>
      </c>
      <c r="E62" s="96">
        <v>143062</v>
      </c>
      <c r="F62" s="97"/>
      <c r="G62" s="112">
        <v>51325</v>
      </c>
    </row>
    <row r="63" spans="1:7" ht="24">
      <c r="A63" s="95" t="s">
        <v>328</v>
      </c>
      <c r="B63" s="97"/>
      <c r="C63" s="97"/>
      <c r="D63" s="96">
        <v>406948</v>
      </c>
      <c r="E63" s="96">
        <v>476875</v>
      </c>
      <c r="F63" s="97"/>
      <c r="G63" s="112">
        <v>171084</v>
      </c>
    </row>
    <row r="64" spans="1:7" ht="21">
      <c r="A64" s="92" t="s">
        <v>329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93">
        <v>83288086.67</v>
      </c>
    </row>
    <row r="65" spans="1:7" ht="24">
      <c r="A65" s="95" t="s">
        <v>330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112">
        <v>68511738.59</v>
      </c>
    </row>
    <row r="66" spans="1:7" ht="24">
      <c r="A66" s="95" t="s">
        <v>331</v>
      </c>
      <c r="B66" s="97"/>
      <c r="C66" s="97"/>
      <c r="D66" s="96">
        <v>4374982</v>
      </c>
      <c r="E66" s="96">
        <v>4924906</v>
      </c>
      <c r="F66" s="97"/>
      <c r="G66" s="112">
        <v>1395538</v>
      </c>
    </row>
    <row r="67" spans="1:7" ht="24">
      <c r="A67" s="95" t="s">
        <v>332</v>
      </c>
      <c r="B67" s="97"/>
      <c r="C67" s="97"/>
      <c r="D67" s="96">
        <v>118383</v>
      </c>
      <c r="E67" s="96">
        <v>118383</v>
      </c>
      <c r="F67" s="97"/>
      <c r="G67" s="97"/>
    </row>
    <row r="68" spans="1:7" ht="36">
      <c r="A68" s="98" t="s">
        <v>333</v>
      </c>
      <c r="B68" s="97"/>
      <c r="C68" s="97"/>
      <c r="D68" s="96">
        <v>45945</v>
      </c>
      <c r="E68" s="96">
        <v>45945</v>
      </c>
      <c r="F68" s="97"/>
      <c r="G68" s="97"/>
    </row>
    <row r="69" spans="1:7" ht="24">
      <c r="A69" s="98" t="s">
        <v>334</v>
      </c>
      <c r="B69" s="97"/>
      <c r="C69" s="97"/>
      <c r="D69" s="96">
        <v>72438</v>
      </c>
      <c r="E69" s="96">
        <v>72438</v>
      </c>
      <c r="F69" s="97"/>
      <c r="G69" s="97"/>
    </row>
    <row r="70" spans="1:7" ht="21">
      <c r="A70" s="92" t="s">
        <v>335</v>
      </c>
      <c r="B70" s="94"/>
      <c r="C70" s="93">
        <v>552318</v>
      </c>
      <c r="D70" s="94"/>
      <c r="E70" s="94"/>
      <c r="F70" s="94"/>
      <c r="G70" s="136"/>
    </row>
    <row r="71" spans="1:7" ht="36">
      <c r="A71" s="95" t="s">
        <v>336</v>
      </c>
      <c r="B71" s="97"/>
      <c r="C71" s="96">
        <v>552318</v>
      </c>
      <c r="D71" s="97"/>
      <c r="E71" s="97"/>
      <c r="F71" s="97"/>
      <c r="G71" s="112"/>
    </row>
    <row r="72" spans="1:7" ht="21">
      <c r="A72" s="92" t="s">
        <v>337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93">
        <v>1368529085.92</v>
      </c>
    </row>
    <row r="73" spans="1:7" ht="24">
      <c r="A73" s="95" t="s">
        <v>338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112">
        <v>530627292.34</v>
      </c>
    </row>
    <row r="74" spans="1:7" ht="24">
      <c r="A74" s="95" t="s">
        <v>339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340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93">
        <v>6561980714.35</v>
      </c>
    </row>
    <row r="76" spans="1:7" ht="36">
      <c r="A76" s="95" t="s">
        <v>341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112">
        <v>8054352142.87</v>
      </c>
    </row>
    <row r="77" spans="1:7" ht="21">
      <c r="A77" s="92" t="s">
        <v>342</v>
      </c>
      <c r="B77" s="94"/>
      <c r="C77" s="93">
        <v>1721076272</v>
      </c>
      <c r="D77" s="94"/>
      <c r="E77" s="93">
        <v>1302147056</v>
      </c>
      <c r="F77" s="94"/>
      <c r="G77" s="93"/>
    </row>
    <row r="78" spans="1:7" ht="24">
      <c r="A78" s="95" t="s">
        <v>343</v>
      </c>
      <c r="B78" s="97"/>
      <c r="C78" s="96">
        <v>1721076272</v>
      </c>
      <c r="D78" s="97"/>
      <c r="E78" s="96">
        <v>1302147056</v>
      </c>
      <c r="F78" s="97"/>
      <c r="G78" s="96"/>
    </row>
    <row r="79" spans="1:7" ht="12.75">
      <c r="A79" s="92" t="s">
        <v>344</v>
      </c>
      <c r="B79" s="94"/>
      <c r="C79" s="93">
        <v>1000000000</v>
      </c>
      <c r="D79" s="94"/>
      <c r="E79" s="94"/>
      <c r="F79" s="94"/>
      <c r="G79" s="136">
        <v>1000000000</v>
      </c>
    </row>
    <row r="80" spans="1:7" ht="12.75">
      <c r="A80" s="95" t="s">
        <v>345</v>
      </c>
      <c r="B80" s="97"/>
      <c r="C80" s="96">
        <v>1000000000</v>
      </c>
      <c r="D80" s="97"/>
      <c r="E80" s="97"/>
      <c r="F80" s="97"/>
      <c r="G80" s="112">
        <v>1000000000</v>
      </c>
    </row>
    <row r="81" spans="1:7" ht="21">
      <c r="A81" s="92" t="s">
        <v>346</v>
      </c>
      <c r="B81" s="94"/>
      <c r="C81" s="101">
        <v>-6666505230.7</v>
      </c>
      <c r="D81" s="94"/>
      <c r="E81" s="93">
        <v>1401137619.3500001</v>
      </c>
      <c r="F81" s="94"/>
      <c r="G81" s="101">
        <v>-5454868289.849999</v>
      </c>
    </row>
    <row r="82" spans="1:7" ht="24">
      <c r="A82" s="95" t="s">
        <v>347</v>
      </c>
      <c r="B82" s="97"/>
      <c r="C82" s="100">
        <v>-6628941392.4</v>
      </c>
      <c r="D82" s="113"/>
      <c r="E82" s="112">
        <v>1401137619.3500001</v>
      </c>
      <c r="F82" s="97"/>
      <c r="G82" s="100">
        <v>-5417304451.55</v>
      </c>
    </row>
    <row r="83" spans="1:7" ht="24">
      <c r="A83" s="95" t="s">
        <v>348</v>
      </c>
      <c r="B83" s="97"/>
      <c r="C83" s="100">
        <v>-37563838.3</v>
      </c>
      <c r="D83" s="97"/>
      <c r="E83" s="97"/>
      <c r="F83" s="97"/>
      <c r="G83" s="100">
        <v>-37563838.3</v>
      </c>
    </row>
    <row r="84" spans="1:7" ht="21">
      <c r="A84" s="92" t="s">
        <v>349</v>
      </c>
      <c r="B84" s="94"/>
      <c r="C84" s="94"/>
      <c r="D84" s="93">
        <v>930113150.47</v>
      </c>
      <c r="E84" s="93">
        <v>930113150.47</v>
      </c>
      <c r="F84" s="94"/>
      <c r="G84" s="94"/>
    </row>
    <row r="85" spans="1:7" ht="24">
      <c r="A85" s="95" t="s">
        <v>350</v>
      </c>
      <c r="B85" s="97"/>
      <c r="C85" s="97"/>
      <c r="D85" s="149">
        <v>930113150.47</v>
      </c>
      <c r="E85" s="149">
        <v>930113150.47</v>
      </c>
      <c r="F85" s="97"/>
      <c r="G85" s="97"/>
    </row>
    <row r="86" spans="1:7" ht="21">
      <c r="A86" s="92" t="s">
        <v>351</v>
      </c>
      <c r="B86" s="94"/>
      <c r="C86" s="94"/>
      <c r="D86" s="93">
        <f>D87</f>
        <v>930005600.5</v>
      </c>
      <c r="E86" s="93">
        <v>291692140.96</v>
      </c>
      <c r="F86" s="94"/>
      <c r="G86" s="94"/>
    </row>
    <row r="87" spans="1:7" ht="24">
      <c r="A87" s="95" t="s">
        <v>352</v>
      </c>
      <c r="B87" s="97"/>
      <c r="C87" s="97"/>
      <c r="D87" s="149">
        <f>930112265.5-106665</f>
        <v>930005600.5</v>
      </c>
      <c r="E87" s="149">
        <v>291692140.96</v>
      </c>
      <c r="F87" s="97"/>
      <c r="G87" s="97"/>
    </row>
    <row r="88" spans="1:7" ht="12.75">
      <c r="A88" s="92" t="s">
        <v>353</v>
      </c>
      <c r="B88" s="94"/>
      <c r="C88" s="94"/>
      <c r="D88" s="93">
        <f>106665+E89</f>
        <v>107549.78</v>
      </c>
      <c r="E88" s="93">
        <v>638421009.51</v>
      </c>
      <c r="F88" s="94"/>
      <c r="G88" s="94"/>
    </row>
    <row r="89" spans="1:7" ht="12.75">
      <c r="A89" s="116" t="s">
        <v>374</v>
      </c>
      <c r="B89" s="97"/>
      <c r="C89" s="97"/>
      <c r="D89" s="151"/>
      <c r="E89" s="151">
        <v>884.78</v>
      </c>
      <c r="F89" s="97"/>
      <c r="G89" s="97"/>
    </row>
    <row r="90" spans="1:7" ht="12.75">
      <c r="A90" s="116" t="s">
        <v>354</v>
      </c>
      <c r="B90" s="97"/>
      <c r="C90" s="97"/>
      <c r="D90" s="149"/>
      <c r="E90" s="149">
        <v>602790331.32</v>
      </c>
      <c r="F90" s="97"/>
      <c r="G90" s="97"/>
    </row>
    <row r="91" spans="1:7" ht="24">
      <c r="A91" s="116" t="s">
        <v>355</v>
      </c>
      <c r="B91" s="97"/>
      <c r="C91" s="97"/>
      <c r="D91" s="149"/>
      <c r="E91" s="149">
        <v>35629793.41</v>
      </c>
      <c r="F91" s="97"/>
      <c r="G91" s="97"/>
    </row>
    <row r="92" spans="1:7" ht="12.75">
      <c r="A92" s="116" t="s">
        <v>356</v>
      </c>
      <c r="B92" s="97"/>
      <c r="C92" s="97"/>
      <c r="D92" s="112"/>
      <c r="E92" s="112"/>
      <c r="F92" s="97"/>
      <c r="G92" s="97"/>
    </row>
    <row r="93" spans="1:7" ht="21">
      <c r="A93" s="92" t="s">
        <v>357</v>
      </c>
      <c r="B93" s="94"/>
      <c r="C93" s="94"/>
      <c r="D93" s="93">
        <v>182803857.28</v>
      </c>
      <c r="E93" s="136">
        <v>47351380.25</v>
      </c>
      <c r="F93" s="94"/>
      <c r="G93" s="94"/>
    </row>
    <row r="94" spans="1:7" ht="24">
      <c r="A94" s="95" t="s">
        <v>358</v>
      </c>
      <c r="B94" s="97"/>
      <c r="C94" s="97"/>
      <c r="D94" s="112">
        <v>47351380.25</v>
      </c>
      <c r="E94" s="112">
        <v>47351380.25</v>
      </c>
      <c r="F94" s="97"/>
      <c r="G94" s="97"/>
    </row>
    <row r="95" spans="1:7" ht="21">
      <c r="A95" s="92" t="s">
        <v>359</v>
      </c>
      <c r="B95" s="94"/>
      <c r="C95" s="94"/>
      <c r="D95" s="93">
        <v>926607.13</v>
      </c>
      <c r="E95" s="136">
        <v>91370959.84</v>
      </c>
      <c r="F95" s="94"/>
      <c r="G95" s="94"/>
    </row>
    <row r="96" spans="1:7" ht="24">
      <c r="A96" s="95" t="s">
        <v>360</v>
      </c>
      <c r="B96" s="97"/>
      <c r="C96" s="97"/>
      <c r="D96" s="112">
        <v>91370959.84</v>
      </c>
      <c r="E96" s="112">
        <v>91370959.84</v>
      </c>
      <c r="F96" s="97"/>
      <c r="G96" s="97"/>
    </row>
    <row r="97" spans="1:7" ht="12.75">
      <c r="A97" s="92" t="s">
        <v>361</v>
      </c>
      <c r="B97" s="94"/>
      <c r="C97" s="94"/>
      <c r="D97" s="93">
        <v>25252105.23</v>
      </c>
      <c r="E97" s="136">
        <v>24536073.61</v>
      </c>
      <c r="F97" s="94"/>
      <c r="G97" s="94"/>
    </row>
    <row r="98" spans="1:7" ht="12.75">
      <c r="A98" s="95" t="s">
        <v>362</v>
      </c>
      <c r="B98" s="97"/>
      <c r="C98" s="97"/>
      <c r="D98" s="112">
        <v>24536073.61</v>
      </c>
      <c r="E98" s="112">
        <v>24536073.61</v>
      </c>
      <c r="F98" s="97"/>
      <c r="G98" s="97"/>
    </row>
    <row r="99" spans="1:7" ht="12.75">
      <c r="A99" s="92" t="s">
        <v>363</v>
      </c>
      <c r="B99" s="94"/>
      <c r="C99" s="94"/>
      <c r="D99" s="93">
        <v>321868379.76</v>
      </c>
      <c r="E99" s="136">
        <v>327532535.04</v>
      </c>
      <c r="F99" s="94"/>
      <c r="G99" s="94"/>
    </row>
    <row r="100" spans="1:7" ht="12.75">
      <c r="A100" s="95" t="s">
        <v>364</v>
      </c>
      <c r="B100" s="97"/>
      <c r="C100" s="97"/>
      <c r="D100" s="112">
        <v>327532535.04</v>
      </c>
      <c r="E100" s="112">
        <v>327532535.04</v>
      </c>
      <c r="F100" s="97"/>
      <c r="G100" s="97"/>
    </row>
    <row r="101" spans="1:7" ht="12.75">
      <c r="A101" s="92" t="s">
        <v>365</v>
      </c>
      <c r="B101" s="94"/>
      <c r="C101" s="94"/>
      <c r="D101" s="93">
        <v>34502.71</v>
      </c>
      <c r="E101" s="136">
        <v>92382.21</v>
      </c>
      <c r="F101" s="94"/>
      <c r="G101" s="94"/>
    </row>
    <row r="102" spans="1:7" ht="12.75">
      <c r="A102" s="95" t="s">
        <v>366</v>
      </c>
      <c r="B102" s="97"/>
      <c r="C102" s="97"/>
      <c r="D102" s="112">
        <v>92382.21</v>
      </c>
      <c r="E102" s="112">
        <v>92382.21</v>
      </c>
      <c r="F102" s="97"/>
      <c r="G102" s="97"/>
    </row>
    <row r="103" spans="1:7" ht="12.75">
      <c r="A103" s="95" t="s">
        <v>367</v>
      </c>
      <c r="B103" s="97"/>
      <c r="C103" s="97"/>
      <c r="D103" s="112"/>
      <c r="E103" s="112"/>
      <c r="F103" s="97"/>
      <c r="G103" s="97"/>
    </row>
    <row r="104" spans="1:7" ht="12.75">
      <c r="A104" s="95" t="s">
        <v>368</v>
      </c>
      <c r="B104" s="97"/>
      <c r="C104" s="97"/>
      <c r="D104" s="112"/>
      <c r="E104" s="112"/>
      <c r="F104" s="97"/>
      <c r="G104" s="97"/>
    </row>
    <row r="105" spans="1:7" s="27" customFormat="1" ht="12.75">
      <c r="A105" s="102" t="s">
        <v>246</v>
      </c>
      <c r="B105" s="103">
        <v>7349237634.570001</v>
      </c>
      <c r="C105" s="103">
        <v>7349237634.570001</v>
      </c>
      <c r="D105" s="115">
        <v>5419979883.55</v>
      </c>
      <c r="E105" s="115">
        <v>5419979883.55</v>
      </c>
      <c r="F105" s="115">
        <v>4963934627.77</v>
      </c>
      <c r="G105" s="115">
        <v>4963934627.77</v>
      </c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  <row r="226" spans="1:7" ht="12.75">
      <c r="A226" s="88"/>
      <c r="B226" s="88"/>
      <c r="C226" s="88"/>
      <c r="D226" s="88"/>
      <c r="E226" s="88"/>
      <c r="F226" s="88"/>
      <c r="G226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42" t="s">
        <v>158</v>
      </c>
      <c r="B6" s="142"/>
      <c r="C6" s="142"/>
      <c r="D6" s="142"/>
    </row>
    <row r="7" spans="1:4" s="8" customFormat="1" ht="24.75" customHeight="1">
      <c r="A7" s="142" t="s">
        <v>427</v>
      </c>
      <c r="B7" s="142"/>
      <c r="C7" s="142"/>
      <c r="D7" s="142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46" t="s">
        <v>413</v>
      </c>
      <c r="D11" s="146"/>
    </row>
    <row r="12" spans="1:4" s="8" customFormat="1" ht="24">
      <c r="A12" s="15" t="s">
        <v>32</v>
      </c>
      <c r="B12" s="15"/>
      <c r="C12" s="15" t="s">
        <v>425</v>
      </c>
      <c r="D12" s="15" t="s">
        <v>414</v>
      </c>
    </row>
    <row r="13" spans="1:4" ht="12.75">
      <c r="A13" s="4" t="s">
        <v>33</v>
      </c>
      <c r="B13" s="23" t="s">
        <v>432</v>
      </c>
      <c r="C13" s="24">
        <f>Лист3!D86/1000</f>
        <v>930005.6005</v>
      </c>
      <c r="D13" s="24">
        <v>642170.45105</v>
      </c>
    </row>
    <row r="14" spans="1:4" ht="12.75">
      <c r="A14" s="4" t="s">
        <v>34</v>
      </c>
      <c r="B14" s="23" t="s">
        <v>423</v>
      </c>
      <c r="C14" s="24">
        <f>Лист3!D93/1000</f>
        <v>182803.85728</v>
      </c>
      <c r="D14" s="24">
        <v>129751</v>
      </c>
    </row>
    <row r="15" spans="1:4" s="27" customFormat="1" ht="12.75">
      <c r="A15" s="25" t="s">
        <v>182</v>
      </c>
      <c r="B15" s="28"/>
      <c r="C15" s="52">
        <f>C13-C14</f>
        <v>747201.74322</v>
      </c>
      <c r="D15" s="52">
        <v>512419.45105000003</v>
      </c>
    </row>
    <row r="16" spans="1:6" ht="12.75">
      <c r="A16" s="4" t="s">
        <v>35</v>
      </c>
      <c r="B16" s="23" t="s">
        <v>171</v>
      </c>
      <c r="C16" s="24">
        <f>Лист3!D95/1000</f>
        <v>926.60713</v>
      </c>
      <c r="D16" s="24">
        <v>8972</v>
      </c>
      <c r="F16" s="34"/>
    </row>
    <row r="17" spans="1:4" ht="12.75">
      <c r="A17" s="4" t="s">
        <v>36</v>
      </c>
      <c r="B17" s="23" t="s">
        <v>172</v>
      </c>
      <c r="C17" s="24">
        <f>Лист3!D97/1000</f>
        <v>25252.10523</v>
      </c>
      <c r="D17" s="24">
        <v>24536.07361</v>
      </c>
    </row>
    <row r="18" spans="1:4" ht="12.75">
      <c r="A18" s="4" t="s">
        <v>38</v>
      </c>
      <c r="B18" s="23" t="s">
        <v>173</v>
      </c>
      <c r="C18" s="24">
        <f>Лист3!D88/1000</f>
        <v>107.54978</v>
      </c>
      <c r="D18" s="24">
        <v>81.14085</v>
      </c>
    </row>
    <row r="19" spans="1:4" ht="12.75">
      <c r="A19" s="4" t="s">
        <v>37</v>
      </c>
      <c r="B19" s="23" t="s">
        <v>174</v>
      </c>
      <c r="C19" s="24">
        <f>Лист3!D101/1000</f>
        <v>34.50271</v>
      </c>
      <c r="D19" s="24">
        <v>95.38221</v>
      </c>
    </row>
    <row r="20" spans="1:6" s="27" customFormat="1" ht="12.75">
      <c r="A20" s="25" t="s">
        <v>183</v>
      </c>
      <c r="B20" s="28"/>
      <c r="C20" s="53">
        <f>C15-C16-C17-C19+C18</f>
        <v>721096.0779299999</v>
      </c>
      <c r="D20" s="53">
        <v>478897.13608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>
        <v>0</v>
      </c>
    </row>
    <row r="22" spans="1:4" ht="12.75">
      <c r="A22" s="4" t="s">
        <v>40</v>
      </c>
      <c r="B22" s="23" t="s">
        <v>175</v>
      </c>
      <c r="C22" s="24">
        <f>Лист3!D99/1000</f>
        <v>321868.37976</v>
      </c>
      <c r="D22" s="24">
        <v>327532.53504000005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184</v>
      </c>
      <c r="B26" s="26"/>
      <c r="C26" s="53">
        <f>C20+C21-C22+C23+C24-C25</f>
        <v>399227.69816999993</v>
      </c>
      <c r="D26" s="53">
        <v>151364.60103999998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399227.69816999993</v>
      </c>
      <c r="D28" s="24">
        <v>151364.60103999998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185</v>
      </c>
      <c r="B30" s="26"/>
      <c r="C30" s="53">
        <f>C28+C29</f>
        <v>399227.69816999993</v>
      </c>
      <c r="D30" s="53">
        <v>151364.60103999998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186</v>
      </c>
      <c r="B33" s="3"/>
      <c r="C33" s="54">
        <f>C35+C36+C37+C38+C39+C40+C41+C42+C43+C44+C45</f>
        <v>0</v>
      </c>
      <c r="D33" s="54"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187</v>
      </c>
      <c r="B46" s="26"/>
      <c r="C46" s="53">
        <f>C30+C33</f>
        <v>399227.69816999993</v>
      </c>
      <c r="D46" s="53">
        <v>151364.60103999998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27</v>
      </c>
      <c r="C50" s="38">
        <f>C53</f>
        <v>3.9922769816999994</v>
      </c>
      <c r="D50" s="38">
        <v>1.5136460103999998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3.9922769816999994</v>
      </c>
      <c r="D53" s="38">
        <f>D46/100000</f>
        <v>1.5136460103999998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pans="1:3" s="8" customFormat="1" ht="22.5" customHeight="1">
      <c r="A62" s="12" t="s">
        <v>154</v>
      </c>
      <c r="C62" s="29"/>
    </row>
    <row r="63" s="8" customFormat="1" ht="12">
      <c r="A63" s="11" t="s">
        <v>30</v>
      </c>
    </row>
    <row r="64" s="8" customFormat="1" ht="12">
      <c r="A64" s="11"/>
    </row>
    <row r="65" spans="1:3" s="8" customFormat="1" ht="12">
      <c r="A65" s="11" t="s">
        <v>31</v>
      </c>
      <c r="C65" s="29"/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26" t="s">
        <v>218</v>
      </c>
      <c r="B4" s="127">
        <v>92635328.06</v>
      </c>
      <c r="D4" s="62" t="s">
        <v>199</v>
      </c>
      <c r="E4" s="111">
        <f>B4</f>
        <v>92635328.06</v>
      </c>
      <c r="F4" s="34">
        <f>E4/1000</f>
        <v>92635.32806</v>
      </c>
    </row>
    <row r="5" spans="1:6" ht="16.5" thickBot="1">
      <c r="A5" s="126" t="s">
        <v>201</v>
      </c>
      <c r="B5" s="127">
        <v>867017.86</v>
      </c>
      <c r="D5" s="63" t="s">
        <v>200</v>
      </c>
      <c r="E5" s="111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26" t="s">
        <v>219</v>
      </c>
      <c r="B6" s="127">
        <v>450000</v>
      </c>
      <c r="D6" s="63" t="s">
        <v>201</v>
      </c>
      <c r="E6" s="111">
        <f>B5</f>
        <v>867017.86</v>
      </c>
      <c r="F6" s="34">
        <f t="shared" si="0"/>
        <v>867.01786</v>
      </c>
    </row>
    <row r="7" spans="1:6" ht="16.5" thickBot="1">
      <c r="A7" s="126" t="s">
        <v>220</v>
      </c>
      <c r="B7" s="127">
        <v>2008928.61</v>
      </c>
      <c r="D7" s="63" t="s">
        <v>202</v>
      </c>
      <c r="E7" s="111">
        <f>B20</f>
        <v>20827573.22</v>
      </c>
      <c r="F7" s="34">
        <f t="shared" si="0"/>
        <v>20827.57322</v>
      </c>
    </row>
    <row r="8" spans="1:6" ht="24.75" thickBot="1">
      <c r="A8" s="126" t="s">
        <v>237</v>
      </c>
      <c r="B8" s="127">
        <v>1071428.58</v>
      </c>
      <c r="D8" s="63" t="s">
        <v>203</v>
      </c>
      <c r="F8" s="34">
        <f t="shared" si="0"/>
        <v>0</v>
      </c>
    </row>
    <row r="9" spans="1:6" ht="16.5" thickBot="1">
      <c r="A9" s="126" t="s">
        <v>215</v>
      </c>
      <c r="B9" s="127">
        <v>11775044.53</v>
      </c>
      <c r="D9" s="63" t="s">
        <v>204</v>
      </c>
      <c r="E9" s="111">
        <f>B6+B18+B19+B24+B12</f>
        <v>21752719.659999996</v>
      </c>
      <c r="F9" s="34">
        <f t="shared" si="0"/>
        <v>21752.719659999995</v>
      </c>
    </row>
    <row r="10" spans="1:6" ht="24.75" thickBot="1">
      <c r="A10" s="126" t="s">
        <v>239</v>
      </c>
      <c r="B10" s="127">
        <v>36639158.82</v>
      </c>
      <c r="D10" s="63" t="s">
        <v>205</v>
      </c>
      <c r="E10" s="111">
        <f>B14</f>
        <v>8039386.74</v>
      </c>
      <c r="F10" s="34">
        <f t="shared" si="0"/>
        <v>8039.38674</v>
      </c>
    </row>
    <row r="11" spans="1:6" ht="16.5" thickBot="1">
      <c r="A11" s="126" t="s">
        <v>221</v>
      </c>
      <c r="B11" s="127">
        <v>22497691.45</v>
      </c>
      <c r="D11" s="63" t="s">
        <v>206</v>
      </c>
      <c r="E11" s="111">
        <f>B21</f>
        <v>31438767.01</v>
      </c>
      <c r="F11" s="34">
        <f t="shared" si="0"/>
        <v>31438.767010000003</v>
      </c>
    </row>
    <row r="12" spans="1:6" ht="24.75" thickBot="1">
      <c r="A12" s="126" t="s">
        <v>369</v>
      </c>
      <c r="B12" s="127">
        <v>250564.29</v>
      </c>
      <c r="D12" s="63" t="s">
        <v>207</v>
      </c>
      <c r="E12" s="111">
        <f>B13</f>
        <v>3182203.6</v>
      </c>
      <c r="F12" s="34">
        <f t="shared" si="0"/>
        <v>3182.2036000000003</v>
      </c>
    </row>
    <row r="13" spans="1:6" ht="16.5" thickBot="1">
      <c r="A13" s="126" t="s">
        <v>222</v>
      </c>
      <c r="B13" s="127">
        <v>3182203.6</v>
      </c>
      <c r="D13" s="63" t="s">
        <v>208</v>
      </c>
      <c r="E13" s="111">
        <f>B17</f>
        <v>12273894.64</v>
      </c>
      <c r="F13" s="34">
        <f t="shared" si="0"/>
        <v>12273.89464</v>
      </c>
    </row>
    <row r="14" spans="1:6" ht="16.5" thickBot="1">
      <c r="A14" s="126" t="s">
        <v>223</v>
      </c>
      <c r="B14" s="127">
        <v>8039386.74</v>
      </c>
      <c r="D14" s="63" t="s">
        <v>209</v>
      </c>
      <c r="E14">
        <v>51657551</v>
      </c>
      <c r="F14" s="34">
        <f t="shared" si="0"/>
        <v>51657.551</v>
      </c>
    </row>
    <row r="15" spans="1:6" ht="12.75">
      <c r="A15" s="126" t="s">
        <v>370</v>
      </c>
      <c r="B15" s="127">
        <v>49107.14</v>
      </c>
      <c r="E15" s="111">
        <f>SUM(E4:E14)</f>
        <v>369596528.99</v>
      </c>
      <c r="F15" s="39">
        <v>369597</v>
      </c>
    </row>
    <row r="16" spans="1:2" ht="12.75">
      <c r="A16" s="126" t="s">
        <v>216</v>
      </c>
      <c r="B16" s="127">
        <v>2120133.68</v>
      </c>
    </row>
    <row r="17" spans="1:2" ht="12.75">
      <c r="A17" s="126" t="s">
        <v>224</v>
      </c>
      <c r="B17" s="127">
        <v>12273894.64</v>
      </c>
    </row>
    <row r="18" spans="1:5" ht="24">
      <c r="A18" s="126" t="s">
        <v>225</v>
      </c>
      <c r="B18" s="127">
        <v>20588000.9</v>
      </c>
      <c r="E18" s="111">
        <f>E15-B26</f>
        <v>-0.3199999928474426</v>
      </c>
    </row>
    <row r="19" spans="1:2" ht="12.75">
      <c r="A19" s="126" t="s">
        <v>226</v>
      </c>
      <c r="B19" s="127">
        <v>67500</v>
      </c>
    </row>
    <row r="20" spans="1:2" ht="12.75">
      <c r="A20" s="126" t="s">
        <v>227</v>
      </c>
      <c r="B20" s="127">
        <v>20827573.22</v>
      </c>
    </row>
    <row r="21" spans="1:2" ht="12.75">
      <c r="A21" s="126" t="s">
        <v>206</v>
      </c>
      <c r="B21" s="127">
        <v>31438767.01</v>
      </c>
    </row>
    <row r="22" spans="1:2" ht="12.75">
      <c r="A22" s="126" t="s">
        <v>245</v>
      </c>
      <c r="B22" s="127">
        <v>2678.57</v>
      </c>
    </row>
    <row r="23" spans="1:2" ht="12.75">
      <c r="A23" s="126" t="s">
        <v>228</v>
      </c>
      <c r="B23" s="127">
        <v>4029525.14</v>
      </c>
    </row>
    <row r="24" spans="1:2" ht="12.75">
      <c r="A24" s="126" t="s">
        <v>229</v>
      </c>
      <c r="B24" s="127">
        <v>396654.47</v>
      </c>
    </row>
    <row r="25" spans="1:2" ht="12.75">
      <c r="A25" s="126" t="s">
        <v>230</v>
      </c>
      <c r="B25" s="127">
        <v>98385942</v>
      </c>
    </row>
    <row r="26" ht="12.75">
      <c r="B26" s="111">
        <f>SUM(B4:B25)</f>
        <v>369596529.31</v>
      </c>
    </row>
    <row r="28" ht="13.5" thickBot="1"/>
    <row r="29" spans="4:6" ht="16.5" thickBot="1">
      <c r="D29" s="62" t="s">
        <v>210</v>
      </c>
      <c r="E29" s="111">
        <f>C38+C37+C52+C53+C46+C59</f>
        <v>23244557</v>
      </c>
      <c r="F29" s="134">
        <f>E29/1000</f>
        <v>23244.557</v>
      </c>
    </row>
    <row r="30" spans="4:6" ht="16.5" thickBot="1">
      <c r="D30" s="63" t="s">
        <v>199</v>
      </c>
      <c r="E30" s="111">
        <f>C31</f>
        <v>4828855.72</v>
      </c>
      <c r="F30" s="134">
        <f aca="true" t="shared" si="1" ref="F30:F38">E30/1000</f>
        <v>4828.85572</v>
      </c>
    </row>
    <row r="31" spans="1:6" ht="16.5" thickBot="1">
      <c r="A31" s="128" t="s">
        <v>218</v>
      </c>
      <c r="B31" s="129"/>
      <c r="C31" s="130">
        <v>4828855.72</v>
      </c>
      <c r="D31" s="63" t="s">
        <v>211</v>
      </c>
      <c r="E31" s="111">
        <f>C51</f>
        <v>102190.55</v>
      </c>
      <c r="F31" s="134">
        <f t="shared" si="1"/>
        <v>102.19055</v>
      </c>
    </row>
    <row r="32" spans="1:6" ht="16.5" thickBot="1">
      <c r="A32" s="128" t="s">
        <v>231</v>
      </c>
      <c r="B32" s="129"/>
      <c r="C32" s="130">
        <v>2410714.28</v>
      </c>
      <c r="D32" s="63" t="s">
        <v>212</v>
      </c>
      <c r="E32" s="111">
        <f>C36+C35</f>
        <v>7742468</v>
      </c>
      <c r="F32" s="134">
        <f t="shared" si="1"/>
        <v>7742.468</v>
      </c>
    </row>
    <row r="33" spans="1:6" ht="16.5" thickBot="1">
      <c r="A33" s="128" t="s">
        <v>232</v>
      </c>
      <c r="B33" s="129"/>
      <c r="C33" s="130">
        <v>168158.5</v>
      </c>
      <c r="D33" s="63" t="s">
        <v>213</v>
      </c>
      <c r="E33" s="111">
        <f>C56</f>
        <v>211761.2</v>
      </c>
      <c r="F33" s="134">
        <f t="shared" si="1"/>
        <v>211.7612</v>
      </c>
    </row>
    <row r="34" spans="1:6" ht="16.5" thickBot="1">
      <c r="A34" s="128" t="s">
        <v>409</v>
      </c>
      <c r="B34" s="129"/>
      <c r="C34" s="130">
        <v>519912.41</v>
      </c>
      <c r="D34" s="105" t="s">
        <v>231</v>
      </c>
      <c r="E34" s="111">
        <f>C32</f>
        <v>2410714.28</v>
      </c>
      <c r="F34" s="134">
        <f t="shared" si="1"/>
        <v>2410.7142799999997</v>
      </c>
    </row>
    <row r="35" spans="1:6" ht="16.5" thickBot="1">
      <c r="A35" s="128" t="s">
        <v>233</v>
      </c>
      <c r="B35" s="129"/>
      <c r="C35" s="130">
        <v>548955</v>
      </c>
      <c r="D35" s="106" t="s">
        <v>214</v>
      </c>
      <c r="E35" s="111">
        <f>C44</f>
        <v>49000</v>
      </c>
      <c r="F35" s="134">
        <f t="shared" si="1"/>
        <v>49</v>
      </c>
    </row>
    <row r="36" spans="1:6" ht="16.5" thickBot="1">
      <c r="A36" s="128" t="s">
        <v>212</v>
      </c>
      <c r="B36" s="129"/>
      <c r="C36" s="130">
        <v>7193513</v>
      </c>
      <c r="D36" s="106" t="s">
        <v>215</v>
      </c>
      <c r="E36" s="111">
        <f>C42+C43</f>
        <v>883625.89</v>
      </c>
      <c r="F36" s="134">
        <f t="shared" si="1"/>
        <v>883.62589</v>
      </c>
    </row>
    <row r="37" spans="1:6" ht="16.5" thickBot="1">
      <c r="A37" s="128" t="s">
        <v>234</v>
      </c>
      <c r="B37" s="129"/>
      <c r="C37" s="130">
        <v>2039400</v>
      </c>
      <c r="D37" s="106" t="s">
        <v>412</v>
      </c>
      <c r="E37" s="111">
        <f>C40</f>
        <v>8182852</v>
      </c>
      <c r="F37" s="134">
        <f t="shared" si="1"/>
        <v>8182.852</v>
      </c>
    </row>
    <row r="38" spans="1:6" ht="16.5" thickBot="1">
      <c r="A38" s="128" t="s">
        <v>235</v>
      </c>
      <c r="B38" s="129"/>
      <c r="C38" s="130">
        <v>20278251</v>
      </c>
      <c r="D38" s="106" t="s">
        <v>209</v>
      </c>
      <c r="E38">
        <v>456789.57</v>
      </c>
      <c r="F38" s="134">
        <f t="shared" si="1"/>
        <v>456.78957</v>
      </c>
    </row>
    <row r="39" spans="1:6" ht="16.5" thickBot="1">
      <c r="A39" s="128" t="s">
        <v>236</v>
      </c>
      <c r="B39" s="129"/>
      <c r="C39" s="130">
        <v>1262241</v>
      </c>
      <c r="D39" s="106" t="s">
        <v>216</v>
      </c>
      <c r="E39" s="111">
        <f>C57+C58+C54+C55+C48+C47+C41+C39+C34+C33</f>
        <v>6022689.970000001</v>
      </c>
      <c r="F39" s="134">
        <f>E39/1000-1</f>
        <v>6021.68997</v>
      </c>
    </row>
    <row r="40" spans="1:6" ht="24">
      <c r="A40" s="128" t="s">
        <v>237</v>
      </c>
      <c r="B40" s="129"/>
      <c r="C40" s="130">
        <v>8182852</v>
      </c>
      <c r="E40" s="111">
        <f>SUM(E29:E39)</f>
        <v>54135504.18</v>
      </c>
      <c r="F40" s="135">
        <v>54136</v>
      </c>
    </row>
    <row r="41" spans="1:6" ht="12.75">
      <c r="A41" s="128" t="s">
        <v>238</v>
      </c>
      <c r="B41" s="129"/>
      <c r="C41" s="130">
        <v>229725</v>
      </c>
      <c r="E41" s="111">
        <f>E40-C60</f>
        <v>0</v>
      </c>
      <c r="F41" s="111"/>
    </row>
    <row r="42" spans="1:3" ht="12.75">
      <c r="A42" s="128" t="s">
        <v>215</v>
      </c>
      <c r="B42" s="129"/>
      <c r="C42" s="130">
        <v>849125.89</v>
      </c>
    </row>
    <row r="43" spans="1:3" ht="24">
      <c r="A43" s="128" t="s">
        <v>239</v>
      </c>
      <c r="B43" s="129"/>
      <c r="C43" s="130">
        <v>34500</v>
      </c>
    </row>
    <row r="44" spans="1:3" ht="12.75">
      <c r="A44" s="128" t="s">
        <v>214</v>
      </c>
      <c r="B44" s="129"/>
      <c r="C44" s="130">
        <v>49000</v>
      </c>
    </row>
    <row r="45" spans="1:3" ht="12.75">
      <c r="A45" s="128" t="s">
        <v>371</v>
      </c>
      <c r="B45" s="129"/>
      <c r="C45" s="130">
        <v>398190</v>
      </c>
    </row>
    <row r="46" spans="1:3" ht="12.75">
      <c r="A46" s="128" t="s">
        <v>240</v>
      </c>
      <c r="B46" s="129"/>
      <c r="C46" s="130">
        <v>227589</v>
      </c>
    </row>
    <row r="47" spans="1:3" ht="12.75">
      <c r="A47" s="128" t="s">
        <v>410</v>
      </c>
      <c r="B47" s="129"/>
      <c r="C47" s="130">
        <v>357142.86</v>
      </c>
    </row>
    <row r="48" spans="1:3" ht="12.75">
      <c r="A48" s="128" t="s">
        <v>372</v>
      </c>
      <c r="B48" s="129"/>
      <c r="C48" s="130">
        <v>4892.85</v>
      </c>
    </row>
    <row r="49" spans="1:3" ht="12.75">
      <c r="A49" s="128" t="s">
        <v>37</v>
      </c>
      <c r="B49" s="129"/>
      <c r="C49" s="130">
        <v>27349.57</v>
      </c>
    </row>
    <row r="50" spans="1:3" ht="12.75">
      <c r="A50" s="128" t="s">
        <v>37</v>
      </c>
      <c r="B50" s="129"/>
      <c r="C50" s="130">
        <v>31250</v>
      </c>
    </row>
    <row r="51" spans="1:3" ht="12.75">
      <c r="A51" s="128" t="s">
        <v>223</v>
      </c>
      <c r="B51" s="129"/>
      <c r="C51" s="130">
        <v>102190.55</v>
      </c>
    </row>
    <row r="52" spans="1:3" ht="12.75">
      <c r="A52" s="128" t="s">
        <v>241</v>
      </c>
      <c r="B52" s="129"/>
      <c r="C52" s="130">
        <v>260656</v>
      </c>
    </row>
    <row r="53" spans="1:3" ht="12.75">
      <c r="A53" s="128" t="s">
        <v>242</v>
      </c>
      <c r="B53" s="129"/>
      <c r="C53" s="130">
        <v>392716</v>
      </c>
    </row>
    <row r="54" spans="1:3" ht="12.75">
      <c r="A54" s="128" t="s">
        <v>216</v>
      </c>
      <c r="B54" s="129"/>
      <c r="C54" s="130">
        <v>336817.39</v>
      </c>
    </row>
    <row r="55" spans="1:3" ht="24">
      <c r="A55" s="128" t="s">
        <v>411</v>
      </c>
      <c r="B55" s="129"/>
      <c r="C55" s="130">
        <v>550262.51</v>
      </c>
    </row>
    <row r="56" spans="1:3" ht="12.75">
      <c r="A56" s="128" t="s">
        <v>243</v>
      </c>
      <c r="B56" s="129"/>
      <c r="C56" s="130">
        <v>211761.2</v>
      </c>
    </row>
    <row r="57" spans="1:3" ht="24">
      <c r="A57" s="128" t="s">
        <v>244</v>
      </c>
      <c r="B57" s="129"/>
      <c r="C57" s="130">
        <v>2535312.45</v>
      </c>
    </row>
    <row r="58" spans="1:3" ht="12.75">
      <c r="A58" s="128" t="s">
        <v>245</v>
      </c>
      <c r="B58" s="129"/>
      <c r="C58" s="130">
        <v>58225</v>
      </c>
    </row>
    <row r="59" spans="1:3" ht="12.75">
      <c r="A59" s="128" t="s">
        <v>373</v>
      </c>
      <c r="B59" s="129"/>
      <c r="C59" s="130">
        <v>45945</v>
      </c>
    </row>
    <row r="60" spans="1:3" ht="12.75">
      <c r="A60" s="131" t="s">
        <v>246</v>
      </c>
      <c r="B60" s="132"/>
      <c r="C60" s="133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199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200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218</v>
      </c>
      <c r="I2" s="109"/>
      <c r="J2" s="109"/>
      <c r="K2" s="110">
        <v>49694257.02</v>
      </c>
    </row>
    <row r="3" spans="1:11" ht="16.5" thickBot="1">
      <c r="A3" s="63" t="s">
        <v>201</v>
      </c>
      <c r="B3" s="111">
        <f>K3</f>
        <v>584500</v>
      </c>
      <c r="C3" s="34">
        <f t="shared" si="0"/>
        <v>584.5</v>
      </c>
      <c r="H3" s="108" t="s">
        <v>201</v>
      </c>
      <c r="I3" s="109"/>
      <c r="J3" s="109"/>
      <c r="K3" s="110">
        <v>584500</v>
      </c>
    </row>
    <row r="4" spans="1:11" ht="16.5" thickBot="1">
      <c r="A4" s="63" t="s">
        <v>202</v>
      </c>
      <c r="B4" s="111">
        <f>K18+K10</f>
        <v>12704923.219999999</v>
      </c>
      <c r="C4" s="34">
        <f t="shared" si="0"/>
        <v>12704.923219999999</v>
      </c>
      <c r="H4" s="108" t="s">
        <v>219</v>
      </c>
      <c r="I4" s="109"/>
      <c r="J4" s="109"/>
      <c r="K4" s="110">
        <v>300000</v>
      </c>
    </row>
    <row r="5" spans="1:11" ht="16.5" thickBot="1">
      <c r="A5" s="63" t="s">
        <v>203</v>
      </c>
      <c r="C5" s="34">
        <f t="shared" si="0"/>
        <v>0</v>
      </c>
      <c r="H5" s="108" t="s">
        <v>220</v>
      </c>
      <c r="I5" s="109"/>
      <c r="J5" s="109"/>
      <c r="K5" s="110">
        <v>1339285.74</v>
      </c>
    </row>
    <row r="6" spans="1:11" ht="24.75" thickBot="1">
      <c r="A6" s="63" t="s">
        <v>204</v>
      </c>
      <c r="B6" s="111">
        <f>K6+K4+K16+K17</f>
        <v>16833844.65</v>
      </c>
      <c r="C6" s="34">
        <f t="shared" si="0"/>
        <v>16833.84465</v>
      </c>
      <c r="H6" s="108" t="s">
        <v>237</v>
      </c>
      <c r="I6" s="109"/>
      <c r="J6" s="109"/>
      <c r="K6" s="110">
        <v>535714.29</v>
      </c>
    </row>
    <row r="7" spans="1:11" ht="16.5" thickBot="1">
      <c r="A7" s="63" t="s">
        <v>205</v>
      </c>
      <c r="B7" s="111">
        <f>K12</f>
        <v>4978480.66</v>
      </c>
      <c r="C7" s="34">
        <f t="shared" si="0"/>
        <v>4978.48066</v>
      </c>
      <c r="H7" s="108" t="s">
        <v>215</v>
      </c>
      <c r="I7" s="109"/>
      <c r="J7" s="109"/>
      <c r="K7" s="110">
        <v>2656318.34</v>
      </c>
    </row>
    <row r="8" spans="1:11" ht="24.75" thickBot="1">
      <c r="A8" s="63" t="s">
        <v>206</v>
      </c>
      <c r="B8" s="111">
        <f>K19</f>
        <v>18952454.49</v>
      </c>
      <c r="C8" s="34">
        <f t="shared" si="0"/>
        <v>18952.45449</v>
      </c>
      <c r="H8" s="108" t="s">
        <v>239</v>
      </c>
      <c r="I8" s="109"/>
      <c r="J8" s="109"/>
      <c r="K8" s="110">
        <v>20104349.39</v>
      </c>
    </row>
    <row r="9" spans="1:11" ht="16.5" thickBot="1">
      <c r="A9" s="63" t="s">
        <v>207</v>
      </c>
      <c r="B9" s="111">
        <f>K11</f>
        <v>2877292.87</v>
      </c>
      <c r="C9" s="34">
        <f t="shared" si="0"/>
        <v>2877.29287</v>
      </c>
      <c r="H9" s="108" t="s">
        <v>221</v>
      </c>
      <c r="I9" s="109"/>
      <c r="J9" s="109"/>
      <c r="K9" s="110">
        <v>22280760.32</v>
      </c>
    </row>
    <row r="10" spans="1:11" ht="24.75" thickBot="1">
      <c r="A10" s="63" t="s">
        <v>208</v>
      </c>
      <c r="B10" s="111">
        <f>K13+K15</f>
        <v>10910176.780000001</v>
      </c>
      <c r="C10" s="34">
        <f t="shared" si="0"/>
        <v>10910.176780000002</v>
      </c>
      <c r="H10" s="108" t="s">
        <v>369</v>
      </c>
      <c r="I10" s="109"/>
      <c r="J10" s="109"/>
      <c r="K10" s="110">
        <v>250564.29</v>
      </c>
    </row>
    <row r="11" spans="1:11" ht="16.5" thickBot="1">
      <c r="A11" s="63" t="s">
        <v>209</v>
      </c>
      <c r="B11" s="111">
        <f>K22+K14+K13+K7+K8-46428</f>
        <v>24506137.86</v>
      </c>
      <c r="C11" s="34">
        <f t="shared" si="0"/>
        <v>24506.13786</v>
      </c>
      <c r="H11" s="108" t="s">
        <v>222</v>
      </c>
      <c r="I11" s="109"/>
      <c r="J11" s="109"/>
      <c r="K11" s="110">
        <v>2877292.87</v>
      </c>
    </row>
    <row r="12" spans="1:11" ht="16.5" thickBot="1">
      <c r="A12" s="104" t="s">
        <v>246</v>
      </c>
      <c r="B12" s="111">
        <f>SUM(B1:B11)</f>
        <v>227121836.01000005</v>
      </c>
      <c r="H12" s="108" t="s">
        <v>223</v>
      </c>
      <c r="I12" s="109"/>
      <c r="J12" s="109"/>
      <c r="K12" s="110">
        <v>4978480.66</v>
      </c>
    </row>
    <row r="13" spans="8:11" ht="12.75">
      <c r="H13" s="108" t="s">
        <v>370</v>
      </c>
      <c r="I13" s="109"/>
      <c r="J13" s="109"/>
      <c r="K13" s="110">
        <v>49107.14</v>
      </c>
    </row>
    <row r="14" spans="8:11" ht="12.75">
      <c r="H14" s="108" t="s">
        <v>216</v>
      </c>
      <c r="I14" s="109"/>
      <c r="J14" s="109"/>
      <c r="K14" s="110">
        <v>1346136.52</v>
      </c>
    </row>
    <row r="15" spans="8:11" ht="12.75">
      <c r="H15" s="108" t="s">
        <v>224</v>
      </c>
      <c r="I15" s="109"/>
      <c r="J15" s="109"/>
      <c r="K15" s="110">
        <v>10861069.64</v>
      </c>
    </row>
    <row r="16" spans="8:11" ht="12.75">
      <c r="H16" s="108" t="s">
        <v>225</v>
      </c>
      <c r="I16" s="109"/>
      <c r="J16" s="109"/>
      <c r="K16" s="110">
        <v>15953130.36</v>
      </c>
    </row>
    <row r="17" spans="8:11" ht="13.5" thickBot="1">
      <c r="H17" s="108" t="s">
        <v>226</v>
      </c>
      <c r="I17" s="109"/>
      <c r="J17" s="109"/>
      <c r="K17" s="110">
        <v>45000</v>
      </c>
    </row>
    <row r="18" spans="1:11" ht="16.5" thickBot="1">
      <c r="A18" s="62" t="s">
        <v>210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227</v>
      </c>
      <c r="I18" s="109"/>
      <c r="J18" s="109"/>
      <c r="K18" s="110">
        <v>12454358.93</v>
      </c>
    </row>
    <row r="19" spans="1:11" ht="16.5" thickBot="1">
      <c r="A19" s="63" t="s">
        <v>199</v>
      </c>
      <c r="B19" s="111">
        <f>K28</f>
        <v>2970429.8</v>
      </c>
      <c r="C19" s="34">
        <f t="shared" si="1"/>
        <v>2970.4298</v>
      </c>
      <c r="H19" s="108" t="s">
        <v>206</v>
      </c>
      <c r="I19" s="109"/>
      <c r="J19" s="109"/>
      <c r="K19" s="110">
        <v>18952454.49</v>
      </c>
    </row>
    <row r="20" spans="1:11" ht="16.5" thickBot="1">
      <c r="A20" s="63" t="s">
        <v>211</v>
      </c>
      <c r="B20" s="111">
        <f>K44</f>
        <v>54121.84</v>
      </c>
      <c r="C20" s="34">
        <f t="shared" si="1"/>
        <v>54.12184</v>
      </c>
      <c r="H20" s="108" t="s">
        <v>245</v>
      </c>
      <c r="I20" s="109"/>
      <c r="J20" s="109"/>
      <c r="K20" s="110">
        <v>2678.57</v>
      </c>
    </row>
    <row r="21" spans="1:11" ht="16.5" thickBot="1">
      <c r="A21" s="63" t="s">
        <v>212</v>
      </c>
      <c r="B21" s="111">
        <f>K32+K31</f>
        <v>4924906</v>
      </c>
      <c r="C21" s="34">
        <f t="shared" si="1"/>
        <v>4924.906</v>
      </c>
      <c r="H21" s="108" t="s">
        <v>228</v>
      </c>
      <c r="I21" s="109"/>
      <c r="J21" s="109"/>
      <c r="K21" s="110">
        <v>1443150.4</v>
      </c>
    </row>
    <row r="22" spans="1:11" ht="16.5" thickBot="1">
      <c r="A22" s="63" t="s">
        <v>213</v>
      </c>
      <c r="B22" s="111">
        <f>K48</f>
        <v>158074.96</v>
      </c>
      <c r="C22" s="34">
        <f t="shared" si="1"/>
        <v>158.07496</v>
      </c>
      <c r="H22" s="108" t="s">
        <v>229</v>
      </c>
      <c r="I22" s="109"/>
      <c r="J22" s="109"/>
      <c r="K22" s="110">
        <v>396654.47</v>
      </c>
    </row>
    <row r="23" spans="1:11" ht="16.5" thickBot="1">
      <c r="A23" s="105" t="s">
        <v>231</v>
      </c>
      <c r="B23" s="111">
        <f>K29</f>
        <v>2410714.28</v>
      </c>
      <c r="C23" s="34">
        <f t="shared" si="1"/>
        <v>2410.7142799999997</v>
      </c>
      <c r="H23" s="108" t="s">
        <v>230</v>
      </c>
      <c r="I23" s="109"/>
      <c r="J23" s="109"/>
      <c r="K23" s="110">
        <v>60016572</v>
      </c>
    </row>
    <row r="24" spans="1:11" ht="16.5" thickBot="1">
      <c r="A24" s="106" t="s">
        <v>214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215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231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209</v>
      </c>
      <c r="B27">
        <v>3223753</v>
      </c>
      <c r="C27" s="34">
        <f t="shared" si="1"/>
        <v>3223.753</v>
      </c>
    </row>
    <row r="28" spans="1:11" ht="16.5" thickBot="1">
      <c r="A28" s="106" t="s">
        <v>216</v>
      </c>
      <c r="B28" s="111">
        <f>K47</f>
        <v>277466.37</v>
      </c>
      <c r="C28" s="34">
        <f t="shared" si="1"/>
        <v>277.46637</v>
      </c>
      <c r="H28" s="108" t="s">
        <v>218</v>
      </c>
      <c r="I28" s="109"/>
      <c r="J28" s="109"/>
      <c r="K28" s="110">
        <v>2970429.8</v>
      </c>
    </row>
    <row r="29" spans="1:11" ht="16.5" thickBot="1">
      <c r="A29" s="107" t="s">
        <v>246</v>
      </c>
      <c r="B29" s="111">
        <f>SUM(B18:B28)</f>
        <v>35928412.559999995</v>
      </c>
      <c r="C29" s="34">
        <f t="shared" si="1"/>
        <v>35928.41256</v>
      </c>
      <c r="H29" s="108" t="s">
        <v>231</v>
      </c>
      <c r="I29" s="109"/>
      <c r="J29" s="109"/>
      <c r="K29" s="110">
        <v>2410714.28</v>
      </c>
    </row>
    <row r="30" spans="8:11" ht="12.75">
      <c r="H30" s="108" t="s">
        <v>232</v>
      </c>
      <c r="I30" s="109"/>
      <c r="J30" s="109"/>
      <c r="K30" s="110">
        <v>76575</v>
      </c>
    </row>
    <row r="31" spans="8:11" ht="12.75">
      <c r="H31" s="108" t="s">
        <v>233</v>
      </c>
      <c r="I31" s="109"/>
      <c r="J31" s="109"/>
      <c r="K31" s="110">
        <v>466710</v>
      </c>
    </row>
    <row r="32" spans="8:11" ht="12.75">
      <c r="H32" s="108" t="s">
        <v>212</v>
      </c>
      <c r="I32" s="109"/>
      <c r="J32" s="109"/>
      <c r="K32" s="110">
        <v>4458196</v>
      </c>
    </row>
    <row r="33" spans="8:11" ht="12.75">
      <c r="H33" s="108" t="s">
        <v>234</v>
      </c>
      <c r="I33" s="109"/>
      <c r="J33" s="109"/>
      <c r="K33" s="110">
        <v>1359600</v>
      </c>
    </row>
    <row r="34" spans="8:11" ht="12.75">
      <c r="H34" s="108" t="s">
        <v>235</v>
      </c>
      <c r="I34" s="109"/>
      <c r="J34" s="109"/>
      <c r="K34" s="110">
        <v>13518834</v>
      </c>
    </row>
    <row r="35" spans="8:11" ht="12.75">
      <c r="H35" s="108" t="s">
        <v>236</v>
      </c>
      <c r="I35" s="109"/>
      <c r="J35" s="109"/>
      <c r="K35" s="110">
        <v>841494</v>
      </c>
    </row>
    <row r="36" spans="8:11" ht="24">
      <c r="H36" s="108" t="s">
        <v>237</v>
      </c>
      <c r="I36" s="109"/>
      <c r="J36" s="109"/>
      <c r="K36" s="110">
        <v>6052060</v>
      </c>
    </row>
    <row r="37" spans="8:11" ht="12.75">
      <c r="H37" s="108" t="s">
        <v>238</v>
      </c>
      <c r="I37" s="109"/>
      <c r="J37" s="109"/>
      <c r="K37" s="110">
        <v>153150</v>
      </c>
    </row>
    <row r="38" spans="8:11" ht="12.75">
      <c r="H38" s="108" t="s">
        <v>215</v>
      </c>
      <c r="I38" s="109"/>
      <c r="J38" s="109"/>
      <c r="K38" s="110">
        <v>314922.31</v>
      </c>
    </row>
    <row r="39" spans="8:11" ht="24">
      <c r="H39" s="108" t="s">
        <v>239</v>
      </c>
      <c r="I39" s="109"/>
      <c r="J39" s="109"/>
      <c r="K39" s="110">
        <v>24500</v>
      </c>
    </row>
    <row r="40" spans="8:11" ht="12.75">
      <c r="H40" s="108" t="s">
        <v>214</v>
      </c>
      <c r="I40" s="109"/>
      <c r="J40" s="109"/>
      <c r="K40" s="110">
        <v>32200</v>
      </c>
    </row>
    <row r="41" spans="8:11" ht="12.75">
      <c r="H41" s="108" t="s">
        <v>371</v>
      </c>
      <c r="I41" s="109"/>
      <c r="J41" s="109"/>
      <c r="K41" s="110">
        <v>398190</v>
      </c>
    </row>
    <row r="42" spans="8:11" ht="12.75">
      <c r="H42" s="108" t="s">
        <v>240</v>
      </c>
      <c r="I42" s="109"/>
      <c r="J42" s="109"/>
      <c r="K42" s="110">
        <v>143062</v>
      </c>
    </row>
    <row r="43" spans="8:11" ht="12.75">
      <c r="H43" s="108" t="s">
        <v>372</v>
      </c>
      <c r="I43" s="109"/>
      <c r="J43" s="109"/>
      <c r="K43" s="110">
        <v>1035.71</v>
      </c>
    </row>
    <row r="44" spans="8:11" ht="12.75">
      <c r="H44" s="108" t="s">
        <v>223</v>
      </c>
      <c r="I44" s="109"/>
      <c r="J44" s="109"/>
      <c r="K44" s="110">
        <v>54121.84</v>
      </c>
    </row>
    <row r="45" spans="8:11" ht="12.75">
      <c r="H45" s="108" t="s">
        <v>241</v>
      </c>
      <c r="I45" s="109"/>
      <c r="J45" s="109"/>
      <c r="K45" s="110">
        <v>167340</v>
      </c>
    </row>
    <row r="46" spans="8:11" ht="12.75">
      <c r="H46" s="108" t="s">
        <v>242</v>
      </c>
      <c r="I46" s="109"/>
      <c r="J46" s="109"/>
      <c r="K46" s="110">
        <v>250483</v>
      </c>
    </row>
    <row r="47" spans="8:11" ht="12.75">
      <c r="H47" s="108" t="s">
        <v>216</v>
      </c>
      <c r="I47" s="109"/>
      <c r="J47" s="109"/>
      <c r="K47" s="110">
        <v>277466.37</v>
      </c>
    </row>
    <row r="48" spans="8:11" ht="12.75">
      <c r="H48" s="108" t="s">
        <v>243</v>
      </c>
      <c r="I48" s="109"/>
      <c r="J48" s="109"/>
      <c r="K48" s="110">
        <v>158074.96</v>
      </c>
    </row>
    <row r="49" spans="8:11" ht="24">
      <c r="H49" s="108" t="s">
        <v>244</v>
      </c>
      <c r="I49" s="109"/>
      <c r="J49" s="109"/>
      <c r="K49" s="110">
        <v>1720433.25</v>
      </c>
    </row>
    <row r="50" spans="8:11" ht="12.75">
      <c r="H50" s="108" t="s">
        <v>245</v>
      </c>
      <c r="I50" s="109"/>
      <c r="J50" s="109"/>
      <c r="K50" s="110">
        <v>32875</v>
      </c>
    </row>
    <row r="51" spans="8:11" ht="12.75">
      <c r="H51" s="108" t="s">
        <v>373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9.1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42" t="s">
        <v>159</v>
      </c>
      <c r="B5" s="142"/>
      <c r="C5" s="142"/>
      <c r="D5" s="142"/>
    </row>
    <row r="6" spans="1:4" s="8" customFormat="1" ht="24.75" customHeight="1">
      <c r="A6" s="142" t="s">
        <v>428</v>
      </c>
      <c r="B6" s="142"/>
      <c r="C6" s="142"/>
      <c r="D6" s="142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46" t="s">
        <v>413</v>
      </c>
      <c r="D9" s="146"/>
    </row>
    <row r="10" spans="1:4" ht="41.25" customHeight="1">
      <c r="A10" s="26" t="s">
        <v>32</v>
      </c>
      <c r="B10" s="26"/>
      <c r="C10" s="15" t="s">
        <v>425</v>
      </c>
      <c r="D10" s="15" t="s">
        <v>414</v>
      </c>
    </row>
    <row r="11" spans="1:4" ht="12.75">
      <c r="A11" s="147" t="s">
        <v>73</v>
      </c>
      <c r="B11" s="147"/>
      <c r="C11" s="147"/>
      <c r="D11" s="147"/>
    </row>
    <row r="12" spans="1:4" s="27" customFormat="1" ht="12.75">
      <c r="A12" s="25" t="s">
        <v>188</v>
      </c>
      <c r="B12" s="28"/>
      <c r="C12" s="53">
        <f>SUM(C14:C19)</f>
        <v>1059102</v>
      </c>
      <c r="D12" s="53">
        <v>739750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53993</v>
      </c>
      <c r="D14" s="24">
        <v>28558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v>1005109</v>
      </c>
      <c r="D16" s="24">
        <v>711192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189</v>
      </c>
      <c r="B20" s="28"/>
      <c r="C20" s="53">
        <f>SUM(C22:C27)</f>
        <v>526689</v>
      </c>
      <c r="D20" s="53">
        <v>536170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118657</v>
      </c>
      <c r="D22" s="24">
        <v>96763</v>
      </c>
      <c r="E22">
        <v>7</v>
      </c>
    </row>
    <row r="23" spans="1:4" ht="12.75">
      <c r="A23" s="4" t="s">
        <v>81</v>
      </c>
      <c r="B23" s="23"/>
      <c r="C23" s="24">
        <v>19495</v>
      </c>
      <c r="D23" s="24">
        <v>9634</v>
      </c>
    </row>
    <row r="24" spans="1:8" ht="12.75">
      <c r="A24" s="4" t="s">
        <v>82</v>
      </c>
      <c r="B24" s="23"/>
      <c r="C24" s="24">
        <v>5966</v>
      </c>
      <c r="D24" s="24">
        <v>2740</v>
      </c>
      <c r="H24" s="34"/>
    </row>
    <row r="25" spans="1:4" ht="12.75">
      <c r="A25" s="4" t="s">
        <v>83</v>
      </c>
      <c r="B25" s="23"/>
      <c r="C25" s="24">
        <v>335910</v>
      </c>
      <c r="D25" s="24">
        <v>352374</v>
      </c>
    </row>
    <row r="26" spans="1:5" ht="12.75">
      <c r="A26" s="4" t="s">
        <v>84</v>
      </c>
      <c r="B26" s="23"/>
      <c r="C26" s="24">
        <v>46643</v>
      </c>
      <c r="D26" s="24">
        <v>74657</v>
      </c>
      <c r="E26">
        <v>20</v>
      </c>
    </row>
    <row r="27" spans="1:5" ht="12.75">
      <c r="A27" s="4" t="s">
        <v>85</v>
      </c>
      <c r="B27" s="23"/>
      <c r="C27" s="24">
        <v>18</v>
      </c>
      <c r="D27" s="24">
        <v>2</v>
      </c>
      <c r="E27">
        <v>30</v>
      </c>
    </row>
    <row r="28" spans="1:4" s="27" customFormat="1" ht="12.75">
      <c r="A28" s="25" t="s">
        <v>190</v>
      </c>
      <c r="B28" s="28"/>
      <c r="C28" s="53">
        <f>C12-C20</f>
        <v>532413</v>
      </c>
      <c r="D28" s="53">
        <v>203580</v>
      </c>
    </row>
    <row r="29" spans="1:4" ht="12.75">
      <c r="A29" s="147" t="s">
        <v>86</v>
      </c>
      <c r="B29" s="147"/>
      <c r="C29" s="147"/>
      <c r="D29" s="147"/>
    </row>
    <row r="30" spans="1:4" s="27" customFormat="1" ht="12.75">
      <c r="A30" s="25" t="s">
        <v>191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189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192</v>
      </c>
      <c r="B56" s="28"/>
      <c r="C56" s="53">
        <f>C30-C43</f>
        <v>0</v>
      </c>
      <c r="D56" s="53">
        <f>D30-D43</f>
        <v>0</v>
      </c>
    </row>
    <row r="57" spans="1:4" ht="12.75">
      <c r="A57" s="147" t="s">
        <v>105</v>
      </c>
      <c r="B57" s="147"/>
      <c r="C57" s="147"/>
      <c r="D57" s="147"/>
    </row>
    <row r="58" spans="1:4" s="27" customFormat="1" ht="12.75">
      <c r="A58" s="25" t="s">
        <v>188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193</v>
      </c>
      <c r="B64" s="28"/>
      <c r="C64" s="53">
        <f>SUM(C66:C70)</f>
        <v>373093</v>
      </c>
      <c r="D64" s="53">
        <v>373093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373093</v>
      </c>
      <c r="D66" s="24">
        <v>373093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194</v>
      </c>
      <c r="B71" s="28"/>
      <c r="C71" s="53">
        <f>C58-C64</f>
        <v>-373093</v>
      </c>
      <c r="D71" s="53">
        <v>-373093</v>
      </c>
    </row>
    <row r="72" spans="1:4" ht="12.75">
      <c r="A72" s="4" t="s">
        <v>112</v>
      </c>
      <c r="B72" s="23"/>
      <c r="C72" s="24"/>
      <c r="D72" s="24"/>
    </row>
    <row r="73" spans="1:4" s="27" customFormat="1" ht="12.75">
      <c r="A73" s="25" t="s">
        <v>195</v>
      </c>
      <c r="B73" s="28"/>
      <c r="C73" s="53">
        <f>C28+C56+C71+C72</f>
        <v>159320</v>
      </c>
      <c r="D73" s="53">
        <v>-169513</v>
      </c>
    </row>
    <row r="74" spans="1:6" ht="25.5">
      <c r="A74" s="4" t="s">
        <v>113</v>
      </c>
      <c r="B74" s="23" t="s">
        <v>162</v>
      </c>
      <c r="C74" s="24">
        <f>баланс!D10</f>
        <v>28056</v>
      </c>
      <c r="D74" s="24">
        <v>212610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187376</v>
      </c>
      <c r="D75" s="24">
        <v>43097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J92" sqref="J9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1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42" t="s">
        <v>160</v>
      </c>
      <c r="B10" s="142"/>
      <c r="C10" s="142"/>
      <c r="D10" s="142"/>
      <c r="E10" s="142"/>
      <c r="F10" s="142"/>
      <c r="G10" s="142"/>
      <c r="H10" s="142"/>
      <c r="I10" s="142"/>
    </row>
    <row r="11" spans="1:4" s="8" customFormat="1" ht="24.75" customHeight="1" hidden="1">
      <c r="A11" s="142"/>
      <c r="B11" s="142"/>
      <c r="C11" s="142"/>
      <c r="D11" s="142"/>
    </row>
    <row r="12" spans="1:9" s="8" customFormat="1" ht="24.75" customHeight="1">
      <c r="A12" s="142" t="s">
        <v>429</v>
      </c>
      <c r="B12" s="142"/>
      <c r="C12" s="142"/>
      <c r="D12" s="142"/>
      <c r="E12" s="142"/>
      <c r="F12" s="142"/>
      <c r="G12" s="142"/>
      <c r="H12" s="142"/>
      <c r="I12" s="142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48" t="s">
        <v>115</v>
      </c>
      <c r="B15" s="148" t="s">
        <v>1</v>
      </c>
      <c r="C15" s="148" t="s">
        <v>116</v>
      </c>
      <c r="D15" s="148"/>
      <c r="E15" s="148"/>
      <c r="F15" s="148"/>
      <c r="G15" s="148"/>
      <c r="H15" s="148" t="s">
        <v>28</v>
      </c>
      <c r="I15" s="148" t="s">
        <v>117</v>
      </c>
    </row>
    <row r="16" spans="1:9" ht="89.25">
      <c r="A16" s="148"/>
      <c r="B16" s="148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48"/>
      <c r="I16" s="148"/>
    </row>
    <row r="17" spans="1:9" s="27" customFormat="1" ht="12.75">
      <c r="A17" s="25" t="s">
        <v>415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f>-6675263+623973+1086021-1084777</f>
        <v>-6050046</v>
      </c>
      <c r="H17" s="32">
        <v>0</v>
      </c>
      <c r="I17" s="55">
        <f>C17+G17</f>
        <v>-5050046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-6050046</v>
      </c>
      <c r="H19" s="55">
        <f t="shared" si="0"/>
        <v>0</v>
      </c>
      <c r="I19" s="55">
        <f t="shared" si="0"/>
        <v>-5050046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151365</v>
      </c>
      <c r="H20" s="55">
        <f t="shared" si="1"/>
        <v>0</v>
      </c>
      <c r="I20" s="55">
        <f>SUM(C20:H20)</f>
        <v>151365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151365</v>
      </c>
      <c r="H21" s="33"/>
      <c r="I21" s="32">
        <f aca="true" t="shared" si="2" ref="I21:I79">SUM(C21:H21)</f>
        <v>151365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1" s="27" customFormat="1" ht="12.75">
      <c r="A48" s="25" t="s">
        <v>430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-5898681</v>
      </c>
      <c r="H48" s="55">
        <f>H19+H20+H33</f>
        <v>0</v>
      </c>
      <c r="I48" s="55">
        <f>SUM(C48:H48)</f>
        <v>-4898681</v>
      </c>
      <c r="J48" s="39"/>
      <c r="K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-5898681</v>
      </c>
      <c r="H50" s="56">
        <f>H48+H49</f>
        <v>0</v>
      </c>
      <c r="I50" s="55">
        <f t="shared" si="2"/>
        <v>-4898681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399227.69816999993</v>
      </c>
      <c r="H51" s="55">
        <f t="shared" si="5"/>
        <v>0</v>
      </c>
      <c r="I51" s="55">
        <f>SUM(C51:H51)</f>
        <v>399227.69816999993</v>
      </c>
    </row>
    <row r="52" spans="1:11" ht="12.75">
      <c r="A52" s="4" t="s">
        <v>148</v>
      </c>
      <c r="B52" s="3"/>
      <c r="C52" s="33"/>
      <c r="D52" s="33"/>
      <c r="E52" s="33"/>
      <c r="F52" s="33"/>
      <c r="G52" s="33">
        <f>ОПиУ!C46</f>
        <v>399227.69816999993</v>
      </c>
      <c r="H52" s="33"/>
      <c r="I52" s="32">
        <f t="shared" si="2"/>
        <v>399227.69816999993</v>
      </c>
      <c r="K52" s="34"/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11" s="27" customFormat="1" ht="12.75">
      <c r="A79" s="25" t="s">
        <v>431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-5499453.30183</v>
      </c>
      <c r="H79" s="32">
        <f t="shared" si="8"/>
        <v>0</v>
      </c>
      <c r="I79" s="55">
        <f t="shared" si="2"/>
        <v>-4499453.30183</v>
      </c>
      <c r="K79" s="39"/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G84" s="29"/>
      <c r="I84" s="29"/>
    </row>
    <row r="85" spans="1:7" s="8" customFormat="1" ht="22.5" customHeight="1">
      <c r="A85" s="12" t="s">
        <v>154</v>
      </c>
      <c r="G85" s="29"/>
    </row>
    <row r="86" s="8" customFormat="1" ht="12">
      <c r="A86" s="11" t="s">
        <v>30</v>
      </c>
    </row>
    <row r="87" spans="1:7" s="8" customFormat="1" ht="12">
      <c r="A87" s="11"/>
      <c r="G87" s="29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C35" sqref="C35:C44"/>
    </sheetView>
  </sheetViews>
  <sheetFormatPr defaultColWidth="9.00390625" defaultRowHeight="12.75"/>
  <cols>
    <col min="1" max="1" width="22.25390625" style="0" customWidth="1"/>
    <col min="2" max="3" width="23.25390625" style="0" customWidth="1"/>
  </cols>
  <sheetData>
    <row r="1" spans="1:2" ht="12.75">
      <c r="A1" s="152" t="s">
        <v>218</v>
      </c>
      <c r="B1" s="153">
        <v>1896376.48</v>
      </c>
    </row>
    <row r="2" spans="1:2" ht="12.75">
      <c r="A2" s="152" t="s">
        <v>232</v>
      </c>
      <c r="B2" s="153">
        <v>62764</v>
      </c>
    </row>
    <row r="3" spans="1:2" ht="12.75">
      <c r="A3" s="152" t="s">
        <v>409</v>
      </c>
      <c r="B3" s="153">
        <v>912594.62</v>
      </c>
    </row>
    <row r="4" spans="1:2" ht="12.75">
      <c r="A4" s="152" t="s">
        <v>212</v>
      </c>
      <c r="B4" s="153">
        <v>10233227.68</v>
      </c>
    </row>
    <row r="5" spans="1:2" ht="12.75">
      <c r="A5" s="152" t="s">
        <v>236</v>
      </c>
      <c r="B5" s="153">
        <v>420747</v>
      </c>
    </row>
    <row r="6" spans="1:2" ht="36">
      <c r="A6" s="152" t="s">
        <v>237</v>
      </c>
      <c r="B6" s="153">
        <v>3051255</v>
      </c>
    </row>
    <row r="7" spans="1:2" ht="12.75">
      <c r="A7" s="152" t="s">
        <v>238</v>
      </c>
      <c r="B7" s="153">
        <v>92301</v>
      </c>
    </row>
    <row r="8" spans="1:2" ht="24">
      <c r="A8" s="152" t="s">
        <v>215</v>
      </c>
      <c r="B8" s="153">
        <v>1069629.33</v>
      </c>
    </row>
    <row r="9" spans="1:2" ht="36">
      <c r="A9" s="152" t="s">
        <v>239</v>
      </c>
      <c r="B9" s="153">
        <v>20571.43</v>
      </c>
    </row>
    <row r="10" spans="1:2" ht="24">
      <c r="A10" s="152" t="s">
        <v>214</v>
      </c>
      <c r="B10" s="153">
        <v>1600</v>
      </c>
    </row>
    <row r="11" spans="1:2" ht="36">
      <c r="A11" s="152" t="s">
        <v>433</v>
      </c>
      <c r="B11" s="153">
        <v>114072</v>
      </c>
    </row>
    <row r="12" spans="1:2" ht="12.75">
      <c r="A12" s="152" t="s">
        <v>240</v>
      </c>
      <c r="B12" s="153">
        <v>279342</v>
      </c>
    </row>
    <row r="13" spans="1:2" ht="12.75">
      <c r="A13" s="152" t="s">
        <v>372</v>
      </c>
      <c r="B13" s="153">
        <v>2103.57</v>
      </c>
    </row>
    <row r="14" spans="1:2" ht="12.75">
      <c r="A14" s="152" t="s">
        <v>37</v>
      </c>
      <c r="B14" s="153">
        <v>3692</v>
      </c>
    </row>
    <row r="15" spans="1:2" ht="24">
      <c r="A15" s="152" t="s">
        <v>418</v>
      </c>
      <c r="B15" s="153">
        <v>195290.61</v>
      </c>
    </row>
    <row r="16" spans="1:2" ht="24">
      <c r="A16" s="152" t="s">
        <v>223</v>
      </c>
      <c r="B16" s="153">
        <v>67171.51</v>
      </c>
    </row>
    <row r="17" spans="1:2" ht="24">
      <c r="A17" s="152" t="s">
        <v>241</v>
      </c>
      <c r="B17" s="153">
        <v>324023</v>
      </c>
    </row>
    <row r="18" spans="1:2" ht="12.75">
      <c r="A18" s="152" t="s">
        <v>242</v>
      </c>
      <c r="B18" s="153">
        <v>544816</v>
      </c>
    </row>
    <row r="19" spans="1:2" ht="24">
      <c r="A19" s="152" t="s">
        <v>420</v>
      </c>
      <c r="B19" s="153">
        <v>125975.89</v>
      </c>
    </row>
    <row r="20" spans="1:2" ht="12.75">
      <c r="A20" s="152" t="s">
        <v>216</v>
      </c>
      <c r="B20" s="153">
        <v>277732.16</v>
      </c>
    </row>
    <row r="21" spans="1:2" ht="36">
      <c r="A21" s="152" t="s">
        <v>411</v>
      </c>
      <c r="B21" s="153">
        <v>669776.78</v>
      </c>
    </row>
    <row r="22" spans="1:2" ht="24">
      <c r="A22" s="152" t="s">
        <v>421</v>
      </c>
      <c r="B22" s="153">
        <v>25927.96</v>
      </c>
    </row>
    <row r="23" spans="1:2" ht="24">
      <c r="A23" s="152" t="s">
        <v>227</v>
      </c>
      <c r="B23" s="153">
        <v>669642.87</v>
      </c>
    </row>
    <row r="24" spans="1:2" ht="12.75">
      <c r="A24" s="152" t="s">
        <v>243</v>
      </c>
      <c r="B24" s="153">
        <v>67161.01</v>
      </c>
    </row>
    <row r="25" spans="1:2" ht="24">
      <c r="A25" s="152" t="s">
        <v>434</v>
      </c>
      <c r="B25" s="153">
        <v>1787500</v>
      </c>
    </row>
    <row r="26" spans="1:2" ht="12.75">
      <c r="A26" s="152" t="s">
        <v>435</v>
      </c>
      <c r="B26" s="153">
        <v>24590.44</v>
      </c>
    </row>
    <row r="27" spans="1:2" ht="12.75">
      <c r="A27" s="152" t="s">
        <v>206</v>
      </c>
      <c r="B27" s="153">
        <v>675540</v>
      </c>
    </row>
    <row r="28" spans="1:2" ht="48">
      <c r="A28" s="152" t="s">
        <v>244</v>
      </c>
      <c r="B28" s="153">
        <v>756268.49</v>
      </c>
    </row>
    <row r="29" spans="1:2" ht="12.75">
      <c r="A29" s="152" t="s">
        <v>245</v>
      </c>
      <c r="B29" s="153">
        <v>15770</v>
      </c>
    </row>
    <row r="30" spans="1:2" ht="24">
      <c r="A30" s="152" t="s">
        <v>228</v>
      </c>
      <c r="B30" s="153">
        <v>217834.5</v>
      </c>
    </row>
    <row r="31" spans="1:2" ht="12.75">
      <c r="A31" s="152" t="s">
        <v>373</v>
      </c>
      <c r="B31" s="153">
        <v>14768</v>
      </c>
    </row>
    <row r="32" spans="1:2" ht="12.75">
      <c r="A32" s="152" t="s">
        <v>230</v>
      </c>
      <c r="B32" s="153">
        <v>649862.22</v>
      </c>
    </row>
    <row r="34" ht="13.5" thickBot="1"/>
    <row r="35" spans="1:3" ht="16.5" thickBot="1">
      <c r="A35" s="62" t="s">
        <v>210</v>
      </c>
      <c r="B35" s="111">
        <f>B31+B18+B17+B12+B11</f>
        <v>1277021</v>
      </c>
      <c r="C35" s="34">
        <f>B35/1000</f>
        <v>1277.021</v>
      </c>
    </row>
    <row r="36" spans="1:3" ht="16.5" thickBot="1">
      <c r="A36" s="63" t="s">
        <v>199</v>
      </c>
      <c r="B36" s="111">
        <f>B1</f>
        <v>1896376.48</v>
      </c>
      <c r="C36" s="34">
        <f aca="true" t="shared" si="0" ref="C36:C44">B36/1000</f>
        <v>1896.37648</v>
      </c>
    </row>
    <row r="37" spans="1:3" ht="16.5" thickBot="1">
      <c r="A37" s="63" t="s">
        <v>211</v>
      </c>
      <c r="C37" s="34">
        <f t="shared" si="0"/>
        <v>0</v>
      </c>
    </row>
    <row r="38" spans="1:3" ht="16.5" thickBot="1">
      <c r="A38" s="63" t="s">
        <v>212</v>
      </c>
      <c r="B38" s="111">
        <f>B4</f>
        <v>10233227.68</v>
      </c>
      <c r="C38" s="34">
        <f t="shared" si="0"/>
        <v>10233.22768</v>
      </c>
    </row>
    <row r="39" spans="1:3" ht="16.5" thickBot="1">
      <c r="A39" s="63" t="s">
        <v>213</v>
      </c>
      <c r="B39" s="111">
        <f>B24</f>
        <v>67161.01</v>
      </c>
      <c r="C39" s="34">
        <f t="shared" si="0"/>
        <v>67.16100999999999</v>
      </c>
    </row>
    <row r="40" spans="1:3" ht="16.5" thickBot="1">
      <c r="A40" s="106" t="s">
        <v>422</v>
      </c>
      <c r="C40" s="34">
        <f t="shared" si="0"/>
        <v>0</v>
      </c>
    </row>
    <row r="41" spans="1:3" ht="32.25" thickBot="1">
      <c r="A41" s="106" t="s">
        <v>214</v>
      </c>
      <c r="B41" s="111">
        <f>B10</f>
        <v>1600</v>
      </c>
      <c r="C41" s="34">
        <f t="shared" si="0"/>
        <v>1.6</v>
      </c>
    </row>
    <row r="42" spans="1:3" ht="32.25" thickBot="1">
      <c r="A42" s="106" t="s">
        <v>215</v>
      </c>
      <c r="B42" s="111">
        <f>B8+B9</f>
        <v>1090200.76</v>
      </c>
      <c r="C42" s="34">
        <f t="shared" si="0"/>
        <v>1090.20076</v>
      </c>
    </row>
    <row r="43" spans="1:3" ht="16.5" thickBot="1">
      <c r="A43" s="106" t="s">
        <v>209</v>
      </c>
      <c r="B43">
        <v>5249249</v>
      </c>
      <c r="C43" s="34">
        <f t="shared" si="0"/>
        <v>5249.249</v>
      </c>
    </row>
    <row r="44" spans="1:3" ht="16.5" thickBot="1">
      <c r="A44" s="106" t="s">
        <v>216</v>
      </c>
      <c r="B44" s="111">
        <f>B23+B28+B30+B32+B7+B6</f>
        <v>5437164.08</v>
      </c>
      <c r="C44" s="34">
        <v>5438</v>
      </c>
    </row>
    <row r="45" spans="2:3" ht="12.75">
      <c r="B45" s="111">
        <f>SUM(B35:B44)</f>
        <v>25252000.009999998</v>
      </c>
      <c r="C45" s="34">
        <v>25252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C75"/>
  <sheetViews>
    <sheetView zoomScalePageLayoutView="0" workbookViewId="0" topLeftCell="A43">
      <selection activeCell="C59" sqref="C59:C68"/>
    </sheetView>
  </sheetViews>
  <sheetFormatPr defaultColWidth="9.00390625" defaultRowHeight="12.75"/>
  <cols>
    <col min="1" max="1" width="37.875" style="0" customWidth="1"/>
    <col min="2" max="2" width="20.875" style="0" customWidth="1"/>
    <col min="3" max="3" width="20.75390625" style="0" customWidth="1"/>
  </cols>
  <sheetData>
    <row r="4" spans="1:2" ht="12.75">
      <c r="A4" s="138" t="s">
        <v>220</v>
      </c>
      <c r="B4" s="139">
        <v>669642.87</v>
      </c>
    </row>
    <row r="5" spans="1:2" ht="24">
      <c r="A5" s="138" t="s">
        <v>237</v>
      </c>
      <c r="B5" s="140">
        <v>562500</v>
      </c>
    </row>
    <row r="6" spans="1:2" ht="12.75">
      <c r="A6" s="138" t="s">
        <v>221</v>
      </c>
      <c r="B6" s="139">
        <v>27193136.82</v>
      </c>
    </row>
    <row r="7" spans="1:2" ht="12.75">
      <c r="A7" s="138" t="s">
        <v>222</v>
      </c>
      <c r="B7" s="140">
        <v>1021888.4</v>
      </c>
    </row>
    <row r="8" spans="1:2" ht="12.75">
      <c r="A8" s="138" t="s">
        <v>216</v>
      </c>
      <c r="B8" s="139">
        <v>86464.29</v>
      </c>
    </row>
    <row r="9" spans="1:2" ht="12.75">
      <c r="A9" s="138" t="s">
        <v>225</v>
      </c>
      <c r="B9" s="139">
        <v>4284870.54</v>
      </c>
    </row>
    <row r="10" spans="1:2" ht="12.75">
      <c r="A10" s="138" t="s">
        <v>227</v>
      </c>
      <c r="B10" s="139">
        <v>8373214.29</v>
      </c>
    </row>
    <row r="11" spans="1:2" ht="12.75">
      <c r="A11" s="138" t="s">
        <v>206</v>
      </c>
      <c r="B11" s="139">
        <v>9779105.54</v>
      </c>
    </row>
    <row r="12" spans="1:2" ht="12.75">
      <c r="A12" s="138" t="s">
        <v>228</v>
      </c>
      <c r="B12" s="139">
        <v>318533.87</v>
      </c>
    </row>
    <row r="13" spans="1:2" ht="12.75">
      <c r="A13" s="138" t="s">
        <v>230</v>
      </c>
      <c r="B13" s="139">
        <v>30689372</v>
      </c>
    </row>
    <row r="14" spans="1:2" ht="12.75">
      <c r="A14" s="138" t="s">
        <v>218</v>
      </c>
      <c r="B14" s="139">
        <v>43188219.66</v>
      </c>
    </row>
    <row r="15" spans="1:2" ht="12.75">
      <c r="A15" s="138" t="s">
        <v>201</v>
      </c>
      <c r="B15" s="139">
        <v>253008.83</v>
      </c>
    </row>
    <row r="16" spans="1:2" ht="12.75">
      <c r="A16" s="138" t="s">
        <v>219</v>
      </c>
      <c r="B16" s="139">
        <v>166000</v>
      </c>
    </row>
    <row r="17" spans="1:2" ht="12.75">
      <c r="A17" s="138" t="s">
        <v>215</v>
      </c>
      <c r="B17" s="140">
        <v>7900722.39</v>
      </c>
    </row>
    <row r="18" spans="1:2" ht="12.75">
      <c r="A18" s="138" t="s">
        <v>223</v>
      </c>
      <c r="B18" s="139">
        <v>3059010.81</v>
      </c>
    </row>
    <row r="19" spans="1:2" ht="24">
      <c r="A19" s="138" t="s">
        <v>416</v>
      </c>
      <c r="B19" s="139">
        <v>1104149.78</v>
      </c>
    </row>
    <row r="20" spans="1:2" ht="12.75">
      <c r="A20" s="138" t="s">
        <v>224</v>
      </c>
      <c r="B20" s="139">
        <v>50000</v>
      </c>
    </row>
    <row r="21" spans="1:2" ht="12.75">
      <c r="A21" s="138" t="s">
        <v>226</v>
      </c>
      <c r="B21" s="139">
        <v>22500</v>
      </c>
    </row>
    <row r="22" ht="12.75">
      <c r="B22" s="111">
        <f>SUM(B4:B21)</f>
        <v>138722340.09</v>
      </c>
    </row>
    <row r="23" ht="12.75">
      <c r="B23" s="141">
        <v>91371300</v>
      </c>
    </row>
    <row r="24" ht="12.75">
      <c r="B24" s="111">
        <f>B22-B23</f>
        <v>47351040.09</v>
      </c>
    </row>
    <row r="27" spans="1:2" ht="12.75">
      <c r="A27" s="138" t="s">
        <v>218</v>
      </c>
      <c r="B27" s="139">
        <v>1546760.12</v>
      </c>
    </row>
    <row r="28" spans="1:2" ht="12.75">
      <c r="A28" s="138" t="s">
        <v>232</v>
      </c>
      <c r="B28" s="139">
        <v>101775</v>
      </c>
    </row>
    <row r="29" spans="1:2" ht="12.75">
      <c r="A29" s="138" t="s">
        <v>409</v>
      </c>
      <c r="B29" s="139">
        <v>635114.39</v>
      </c>
    </row>
    <row r="30" spans="1:2" ht="12.75">
      <c r="A30" s="138" t="s">
        <v>233</v>
      </c>
      <c r="B30" s="139">
        <v>95477</v>
      </c>
    </row>
    <row r="31" spans="1:2" ht="12.75">
      <c r="A31" s="138" t="s">
        <v>212</v>
      </c>
      <c r="B31" s="139">
        <v>4978842</v>
      </c>
    </row>
    <row r="32" spans="1:2" ht="12.75">
      <c r="A32" s="138" t="s">
        <v>234</v>
      </c>
      <c r="B32" s="139">
        <v>720807</v>
      </c>
    </row>
    <row r="33" spans="1:2" ht="12.75">
      <c r="A33" s="138" t="s">
        <v>235</v>
      </c>
      <c r="B33" s="139">
        <v>6556894</v>
      </c>
    </row>
    <row r="34" spans="1:2" ht="12.75">
      <c r="A34" s="138" t="s">
        <v>236</v>
      </c>
      <c r="B34" s="139">
        <v>420747</v>
      </c>
    </row>
    <row r="35" spans="1:2" ht="24">
      <c r="A35" s="138" t="s">
        <v>237</v>
      </c>
      <c r="B35" s="139">
        <v>3583530</v>
      </c>
    </row>
    <row r="36" spans="1:2" ht="12.75">
      <c r="A36" s="138" t="s">
        <v>238</v>
      </c>
      <c r="B36" s="139">
        <v>86250</v>
      </c>
    </row>
    <row r="37" spans="1:2" ht="12.75">
      <c r="A37" s="138" t="s">
        <v>215</v>
      </c>
      <c r="B37" s="139">
        <v>302108.83</v>
      </c>
    </row>
    <row r="38" spans="1:2" ht="12.75">
      <c r="A38" s="138" t="s">
        <v>417</v>
      </c>
      <c r="B38" s="139">
        <v>2210778</v>
      </c>
    </row>
    <row r="39" spans="1:2" ht="12.75">
      <c r="A39" s="138" t="s">
        <v>214</v>
      </c>
      <c r="B39" s="139">
        <v>19600</v>
      </c>
    </row>
    <row r="40" spans="1:2" ht="12.75">
      <c r="A40" s="138" t="s">
        <v>240</v>
      </c>
      <c r="B40" s="139">
        <v>152230</v>
      </c>
    </row>
    <row r="41" spans="1:2" ht="12.75">
      <c r="A41" s="138" t="s">
        <v>410</v>
      </c>
      <c r="B41" s="139">
        <v>530000</v>
      </c>
    </row>
    <row r="42" spans="1:2" ht="12.75">
      <c r="A42" s="138" t="s">
        <v>372</v>
      </c>
      <c r="B42" s="139">
        <v>7587.43</v>
      </c>
    </row>
    <row r="43" spans="1:2" ht="12.75">
      <c r="A43" s="138" t="s">
        <v>418</v>
      </c>
      <c r="B43" s="139">
        <v>259522.8</v>
      </c>
    </row>
    <row r="44" spans="1:2" ht="12.75">
      <c r="A44" s="138" t="s">
        <v>419</v>
      </c>
      <c r="B44" s="139">
        <v>16250</v>
      </c>
    </row>
    <row r="45" spans="1:2" ht="12.75">
      <c r="A45" s="138" t="s">
        <v>223</v>
      </c>
      <c r="B45" s="139">
        <v>52815.11</v>
      </c>
    </row>
    <row r="46" spans="1:2" ht="12.75">
      <c r="A46" s="138" t="s">
        <v>241</v>
      </c>
      <c r="B46" s="139">
        <v>161318</v>
      </c>
    </row>
    <row r="47" spans="1:2" ht="12.75">
      <c r="A47" s="138" t="s">
        <v>242</v>
      </c>
      <c r="B47" s="139">
        <v>262897</v>
      </c>
    </row>
    <row r="48" spans="1:2" ht="12.75">
      <c r="A48" s="138" t="s">
        <v>420</v>
      </c>
      <c r="B48" s="139">
        <v>427590.19</v>
      </c>
    </row>
    <row r="49" spans="1:2" ht="12.75">
      <c r="A49" s="138" t="s">
        <v>216</v>
      </c>
      <c r="B49" s="139">
        <v>31017.87</v>
      </c>
    </row>
    <row r="50" spans="1:2" ht="24">
      <c r="A50" s="138" t="s">
        <v>411</v>
      </c>
      <c r="B50" s="139">
        <v>493642.83</v>
      </c>
    </row>
    <row r="51" spans="1:2" ht="12.75">
      <c r="A51" s="138" t="s">
        <v>421</v>
      </c>
      <c r="B51" s="139">
        <v>4699</v>
      </c>
    </row>
    <row r="52" spans="1:2" ht="12.75">
      <c r="A52" s="138" t="s">
        <v>243</v>
      </c>
      <c r="B52" s="139">
        <v>41575.94</v>
      </c>
    </row>
    <row r="53" spans="1:2" ht="24">
      <c r="A53" s="138" t="s">
        <v>244</v>
      </c>
      <c r="B53" s="139">
        <v>817312.67</v>
      </c>
    </row>
    <row r="54" spans="1:2" ht="12.75">
      <c r="A54" s="138" t="s">
        <v>245</v>
      </c>
      <c r="B54" s="139">
        <v>18931.43</v>
      </c>
    </row>
    <row r="55" ht="12.75">
      <c r="B55" s="111">
        <f>SUM(B27:B54)</f>
        <v>24536073.61</v>
      </c>
    </row>
    <row r="58" ht="13.5" thickBot="1"/>
    <row r="59" spans="1:3" ht="16.5" thickBot="1">
      <c r="A59" s="62" t="s">
        <v>210</v>
      </c>
      <c r="B59" s="111">
        <f>B47+B46+B38+B32+B33</f>
        <v>9912694</v>
      </c>
      <c r="C59" s="34">
        <f>B59/1000</f>
        <v>9912.694</v>
      </c>
    </row>
    <row r="60" spans="1:3" ht="16.5" thickBot="1">
      <c r="A60" s="63" t="s">
        <v>199</v>
      </c>
      <c r="B60" s="111">
        <f>B27</f>
        <v>1546760.12</v>
      </c>
      <c r="C60" s="34">
        <f aca="true" t="shared" si="0" ref="C60:C67">B60/1000</f>
        <v>1546.7601200000001</v>
      </c>
    </row>
    <row r="61" spans="1:3" ht="16.5" thickBot="1">
      <c r="A61" s="63" t="s">
        <v>211</v>
      </c>
      <c r="B61" s="111">
        <f>B45</f>
        <v>52815.11</v>
      </c>
      <c r="C61" s="34">
        <f t="shared" si="0"/>
        <v>52.81511</v>
      </c>
    </row>
    <row r="62" spans="1:3" ht="16.5" thickBot="1">
      <c r="A62" s="63" t="s">
        <v>212</v>
      </c>
      <c r="B62" s="111">
        <f>B31+B30</f>
        <v>5074319</v>
      </c>
      <c r="C62" s="34">
        <f t="shared" si="0"/>
        <v>5074.319</v>
      </c>
    </row>
    <row r="63" spans="1:3" ht="16.5" thickBot="1">
      <c r="A63" s="63" t="s">
        <v>213</v>
      </c>
      <c r="B63" s="111">
        <f>B52</f>
        <v>41575.94</v>
      </c>
      <c r="C63" s="34">
        <f t="shared" si="0"/>
        <v>41.57594</v>
      </c>
    </row>
    <row r="64" spans="1:3" ht="16.5" thickBot="1">
      <c r="A64" s="106" t="s">
        <v>422</v>
      </c>
      <c r="C64" s="34">
        <f t="shared" si="0"/>
        <v>0</v>
      </c>
    </row>
    <row r="65" spans="1:3" ht="16.5" thickBot="1">
      <c r="A65" s="106" t="s">
        <v>214</v>
      </c>
      <c r="B65" s="111">
        <f>B39</f>
        <v>19600</v>
      </c>
      <c r="C65" s="34">
        <f t="shared" si="0"/>
        <v>19.6</v>
      </c>
    </row>
    <row r="66" spans="1:3" ht="16.5" thickBot="1">
      <c r="A66" s="106" t="s">
        <v>215</v>
      </c>
      <c r="B66" s="111">
        <f>B37</f>
        <v>302108.83</v>
      </c>
      <c r="C66" s="34">
        <f t="shared" si="0"/>
        <v>302.10883</v>
      </c>
    </row>
    <row r="67" spans="1:3" ht="16.5" thickBot="1">
      <c r="A67" s="106" t="s">
        <v>209</v>
      </c>
      <c r="B67">
        <v>1222589</v>
      </c>
      <c r="C67" s="34">
        <f t="shared" si="0"/>
        <v>1222.589</v>
      </c>
    </row>
    <row r="68" spans="1:3" ht="16.5" thickBot="1">
      <c r="A68" s="106" t="s">
        <v>216</v>
      </c>
      <c r="B68" s="111">
        <f>B53+B49+B50+B51+B43+B44+B35+B34+B29+B28</f>
        <v>6363611.56</v>
      </c>
      <c r="C68" s="34">
        <f>B68/1000-2</f>
        <v>6361.611559999999</v>
      </c>
    </row>
    <row r="69" ht="12.75">
      <c r="B69" s="111">
        <f>SUM(B59:B68)</f>
        <v>24536073.56</v>
      </c>
    </row>
    <row r="75" ht="12.75">
      <c r="B75" s="111">
        <f>B69-B55</f>
        <v>-0.05000000074505806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Тургамбаева</cp:lastModifiedBy>
  <cp:lastPrinted>2024-05-13T07:06:34Z</cp:lastPrinted>
  <dcterms:created xsi:type="dcterms:W3CDTF">2010-11-30T06:33:03Z</dcterms:created>
  <dcterms:modified xsi:type="dcterms:W3CDTF">2024-05-13T07:06:43Z</dcterms:modified>
  <cp:category/>
  <cp:version/>
  <cp:contentType/>
  <cp:contentStatus/>
</cp:coreProperties>
</file>