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2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<sst xmlns="http://schemas.openxmlformats.org/spreadsheetml/2006/main" count="370" uniqueCount="271">
  <si>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</si>
  <si>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</si>
  <si>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</si>
  <si>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</si>
  <si>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</si>
  <si>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</si>
  <si>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</si>
  <si>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</si>
  <si>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</si>
  <si>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</si>
  <si>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</si>
  <si>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</si>
  <si>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</si>
  <si>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</si>
  <si>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</si>
  <si>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</si>
  <si>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</si>
  <si>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</si>
  <si>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</si>
  <si>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</si>
  <si>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</si>
  <si>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</si>
  <si>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</si>
  <si>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</si>
  <si>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</si>
  <si>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</si>
  <si>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</si>
  <si>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</si>
  <si>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</si>
  <si>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</si>
  <si>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</si>
  <si>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</si>
  <si>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</si>
  <si>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</si>
  <si>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</si>
  <si>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</si>
  <si>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</si>
  <si>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</si>
  <si>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</si>
  <si>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</si>
  <si>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</si>
  <si>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</si>
  <si>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</si>
  <si>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</si>
  <si>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</si>
  <si>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</si>
  <si>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</si>
  <si>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</si>
  <si>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</si>
  <si>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</si>
  <si>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</si>
  <si>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</si>
  <si>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</si>
  <si>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</si>
  <si>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</si>
  <si>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</si>
  <si>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</si>
  <si>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</si>
  <si>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</si>
  <si>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</si>
  <si>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</si>
  <si>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</si>
  <si>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</si>
  <si>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</si>
  <si>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</si>
  <si>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</si>
  <si>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</si>
  <si>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</si>
  <si>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</si>
  <si>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</si>
  <si>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</si>
  <si>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</si>
  <si>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</si>
  <si>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</si>
  <si>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</si>
  <si>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</si>
  <si>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</si>
  <si>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</si>
  <si>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</si>
  <si>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</si>
  <si>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</si>
  <si>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</si>
  <si>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</si>
  <si>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</si>
  <si>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</si>
  <si>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</si>
  <si>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</si>
  <si>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</si>
  <si>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</si>
  <si>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</si>
  <si>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</si>
  <si>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</si>
  <si>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</si>
  <si>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</si>
  <si>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</si>
  <si>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</si>
  <si>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</si>
  <si>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</si>
  <si>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</si>
  <si>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</si>
  <si>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</si>
  <si>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</si>
  <si>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</si>
  <si>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</si>
  <si>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</si>
  <si>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</si>
  <si>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</si>
  <si>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</si>
  <si>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</si>
  <si>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</si>
  <si>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</si>
  <si>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</si>
  <si>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</si>
  <si>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</si>
  <si>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</si>
  <si>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</si>
  <si>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</si>
  <si>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</si>
  <si>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</si>
  <si>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</si>
  <si>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</si>
  <si>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</si>
  <si>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</si>
  <si>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</si>
  <si>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</si>
  <si>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</si>
  <si>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</si>
  <si>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</si>
  <si>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</si>
  <si>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</si>
  <si>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</si>
  <si>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</si>
  <si>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</si>
  <si>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</si>
  <si>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</si>
  <si>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</si>
  <si>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</si>
  <si>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</si>
  <si>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</si>
  <si>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</si>
  <si>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</si>
  <si>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</si>
  <si>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</si>
  <si>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</si>
  <si>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</si>
  <si>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</si>
  <si>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</si>
  <si>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</si>
  <si>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</si>
  <si>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</si>
  <si>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</si>
  <si>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</si>
  <si>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</si>
  <si>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</si>
  <si>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</si>
  <si>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</si>
  <si>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</si>
  <si>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</si>
  <si>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</si>
  <si>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</si>
  <si>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</si>
  <si>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</si>
  <si>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</si>
  <si>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</si>
  <si>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</si>
  <si>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</si>
  <si>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</si>
  <si>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</si>
  <si>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</si>
  <si>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</si>
  <si>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</si>
  <si>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</si>
  <si>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</si>
  <si>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</si>
  <si>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</si>
  <si>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</si>
  <si>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</si>
  <si>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</si>
  <si>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</si>
  <si>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</si>
  <si>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</si>
  <si>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</si>
  <si>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</si>
  <si>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</si>
  <si>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</si>
  <si>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</si>
  <si>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</si>
  <si>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</si>
  <si>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</si>
  <si>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</si>
  <si>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</si>
  <si>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</si>
  <si>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</si>
  <si>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</si>
  <si>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</si>
  <si>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</si>
  <si>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</si>
  <si>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</si>
  <si>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</si>
  <si>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</si>
  <si>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</si>
  <si>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</si>
  <si>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</si>
  <si>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</si>
  <si>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</si>
  <si>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</si>
  <si>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</si>
  <si>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</si>
  <si>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</si>
  <si>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</si>
  <si>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</si>
  <si>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</si>
  <si>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</si>
  <si>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</si>
  <si>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</si>
  <si>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</si>
  <si>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</si>
  <si>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</si>
  <si>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</si>
  <si>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</si>
  <si>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</si>
  <si>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</si>
  <si>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</si>
  <si>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</si>
  <si>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</si>
  <si>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</si>
  <si>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</si>
  <si>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</si>
  <si>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</si>
  <si>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</si>
  <si>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</si>
  <si>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</si>
  <si>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</si>
  <si>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</si>
  <si>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</si>
  <si>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</si>
  <si>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</si>
  <si>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</si>
  <si>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</si>
  <si>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</si>
  <si>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</si>
  <si>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</si>
  <si>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</si>
  <si>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</si>
  <si>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</si>
  <si>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</si>
  <si>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</si>
  <si>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</si>
  <si>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</si>
  <si>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</si>
  <si>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</si>
  <si>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</si>
  <si>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</si>
  <si>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</si>
  <si>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</si>
  <si>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</si>
  <si>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</si>
  <si>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</si>
  <si>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</si>
  <si>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</si>
  <si>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</si>
  <si>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</si>
  <si>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</si>
  <si>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по состоянию на  31 марта 2019 года</t>
  </si>
  <si>
    <t>за период, заканчивающийся 31 марта 2019 года</t>
  </si>
  <si>
    <t>На начало отчетного периода 01.01.2019</t>
  </si>
  <si>
    <t>На конец отчетного периода 31.03.2019</t>
  </si>
  <si>
    <t>За предыдущий период 01.01.2018-31.03.2018</t>
  </si>
  <si>
    <t>За отчетный период 01.01.2019-31.03.2019</t>
  </si>
  <si>
    <t>за период , заканчивающийся 31 марта 2019г.г.</t>
  </si>
  <si>
    <t>за период, заканчивающийся 31 марта 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</si>
</sst>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6">
      <selection activeCell="G75" sqref="G7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0.5" style="9" customWidth="1"/>
    <col min="6" max="6" width="0.74609375" style="9" customWidth="1"/>
    <col min="7" max="7" width="1.121093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263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266</v>
      </c>
      <c r="D7" s="11" t="s">
        <v>265</v>
      </c>
      <c r="F7" s="48"/>
    </row>
    <row r="8" spans="1:4" ht="11.25">
      <c r="A8" s="16" t="s">
        <v>2</v>
      </c>
      <c r="B8" s="17"/>
      <c r="C8" s="22"/>
      <c r="D8" s="22"/>
    </row>
    <row r="9" spans="1:6" ht="11.25">
      <c r="A9" s="12" t="s">
        <v>3</v>
      </c>
      <c r="B9" s="19" t="s">
        <v>59</v>
      </c>
      <c r="C9" s="23">
        <f>32727+E9</f>
        <v>32747</v>
      </c>
      <c r="D9" s="23">
        <f>139778+F9</f>
        <v>139855</v>
      </c>
      <c r="E9" s="9">
        <v>20</v>
      </c>
      <c r="F9" s="9">
        <v>77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6" ht="11.25">
      <c r="A15" s="12" t="s">
        <v>9</v>
      </c>
      <c r="B15" s="19" t="s">
        <v>65</v>
      </c>
      <c r="C15" s="23">
        <f>30658+E15</f>
        <v>56648</v>
      </c>
      <c r="D15" s="23">
        <f>22949+F15</f>
        <v>48939</v>
      </c>
      <c r="E15" s="9">
        <v>25990</v>
      </c>
      <c r="F15" s="9">
        <v>25990</v>
      </c>
    </row>
    <row r="16" spans="1:6" ht="11.25">
      <c r="A16" s="12" t="s">
        <v>10</v>
      </c>
      <c r="B16" s="19" t="s">
        <v>66</v>
      </c>
      <c r="C16" s="23">
        <v>23488</v>
      </c>
      <c r="D16" s="23">
        <f>23419+F16</f>
        <v>23425</v>
      </c>
      <c r="F16" s="9">
        <v>6</v>
      </c>
    </row>
    <row r="17" spans="1:6" ht="11.25">
      <c r="A17" s="12" t="s">
        <v>11</v>
      </c>
      <c r="B17" s="19" t="s">
        <v>67</v>
      </c>
      <c r="C17" s="23">
        <f>99308+E17</f>
        <v>99309</v>
      </c>
      <c r="D17" s="23">
        <f>98707+F17</f>
        <v>98708</v>
      </c>
      <c r="E17" s="9">
        <v>1</v>
      </c>
      <c r="F17" s="9">
        <v>1</v>
      </c>
    </row>
    <row r="18" spans="1:6" ht="11.25">
      <c r="A18" s="12" t="s">
        <v>12</v>
      </c>
      <c r="B18" s="19" t="s">
        <v>68</v>
      </c>
      <c r="C18" s="23">
        <f>132242+E18</f>
        <v>135453</v>
      </c>
      <c r="D18" s="23">
        <f>109884+F18</f>
        <v>113073</v>
      </c>
      <c r="E18" s="9">
        <v>3211</v>
      </c>
      <c r="F18" s="9">
        <v>3189</v>
      </c>
    </row>
    <row r="19" spans="1:4" ht="11.25">
      <c r="A19" s="16" t="s">
        <v>13</v>
      </c>
      <c r="B19" s="20">
        <v>100</v>
      </c>
      <c r="C19" s="41">
        <f>SUM(C9:C18)</f>
        <v>347645</v>
      </c>
      <c r="D19" s="41">
        <f>SUM(D9:D18)</f>
        <v>424000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1675554</v>
      </c>
      <c r="D29" s="23">
        <v>1696460</v>
      </c>
    </row>
    <row r="30" spans="1:6" ht="11.25">
      <c r="A30" s="12" t="s">
        <v>20</v>
      </c>
      <c r="B30" s="19">
        <v>118</v>
      </c>
      <c r="C30" s="23">
        <f>25977+E30</f>
        <v>96014</v>
      </c>
      <c r="D30" s="23">
        <f>27016+F30</f>
        <v>97061</v>
      </c>
      <c r="E30" s="9">
        <v>70037</v>
      </c>
      <c r="F30" s="9">
        <v>70045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6311106</v>
      </c>
      <c r="D37" s="41">
        <f>SUM(D22:D36)</f>
        <v>6333059</v>
      </c>
    </row>
    <row r="38" spans="1:5" ht="11.25">
      <c r="A38" s="16" t="s">
        <v>27</v>
      </c>
      <c r="B38" s="17"/>
      <c r="C38" s="41">
        <f>C19+C20+C37</f>
        <v>6658751</v>
      </c>
      <c r="D38" s="41">
        <f>D19+D20+D37</f>
        <v>6757059</v>
      </c>
      <c r="E38" s="9">
        <f>SUM(E8:E37)</f>
        <v>99156</v>
      </c>
    </row>
    <row r="39" spans="1:4" ht="34.5">
      <c r="A39" s="12" t="s">
        <v>28</v>
      </c>
      <c r="B39" s="11" t="s">
        <v>1</v>
      </c>
      <c r="C39" s="11" t="s">
        <v>266</v>
      </c>
      <c r="D39" s="11" t="s">
        <v>265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1149286</v>
      </c>
      <c r="D41" s="23">
        <v>73724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6" ht="11.25">
      <c r="A44" s="12" t="s">
        <v>32</v>
      </c>
      <c r="B44" s="11">
        <v>213</v>
      </c>
      <c r="C44" s="23">
        <f>1180259+E44</f>
        <v>1192752</v>
      </c>
      <c r="D44" s="23">
        <f>1104589+F44</f>
        <v>1117110</v>
      </c>
      <c r="E44" s="9">
        <v>12493</v>
      </c>
      <c r="F44" s="9">
        <v>12521</v>
      </c>
    </row>
    <row r="45" spans="1:4" ht="11.25">
      <c r="A45" s="12" t="s">
        <v>33</v>
      </c>
      <c r="B45" s="11">
        <v>214</v>
      </c>
      <c r="C45" s="23">
        <v>2070</v>
      </c>
      <c r="D45" s="23">
        <v>1798</v>
      </c>
    </row>
    <row r="46" spans="1:4" ht="11.25">
      <c r="A46" s="12" t="s">
        <v>34</v>
      </c>
      <c r="B46" s="11">
        <v>215</v>
      </c>
      <c r="C46" s="23"/>
      <c r="D46" s="23"/>
    </row>
    <row r="47" spans="1:4" ht="11.25">
      <c r="A47" s="12" t="s">
        <v>35</v>
      </c>
      <c r="B47" s="11">
        <v>216</v>
      </c>
      <c r="C47" s="23">
        <v>1360</v>
      </c>
      <c r="D47" s="23"/>
    </row>
    <row r="48" spans="1:6" ht="11.25">
      <c r="A48" s="12" t="s">
        <v>36</v>
      </c>
      <c r="B48" s="11">
        <v>217</v>
      </c>
      <c r="C48" s="23">
        <f>196869+E48</f>
        <v>211115</v>
      </c>
      <c r="D48" s="23">
        <f>209446+F48</f>
        <v>223692</v>
      </c>
      <c r="E48" s="9">
        <v>14246</v>
      </c>
      <c r="F48" s="9">
        <v>14246</v>
      </c>
    </row>
    <row r="49" spans="1:4" ht="11.25">
      <c r="A49" s="16" t="s">
        <v>37</v>
      </c>
      <c r="B49" s="17">
        <v>300</v>
      </c>
      <c r="C49" s="41">
        <f>SUM(C41:C48)</f>
        <v>2556583</v>
      </c>
      <c r="D49" s="41">
        <f>SUM(D41:D48)</f>
        <v>1416324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8503406</v>
      </c>
      <c r="D52" s="23">
        <v>9873864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6" ht="11.25">
      <c r="A57" s="12" t="s">
        <v>43</v>
      </c>
      <c r="B57" s="11">
        <v>315</v>
      </c>
      <c r="C57" s="23">
        <f>34114+E57</f>
        <v>34116</v>
      </c>
      <c r="D57" s="23">
        <f>34114+F57</f>
        <v>34116</v>
      </c>
      <c r="E57" s="9">
        <v>2</v>
      </c>
      <c r="F57" s="9">
        <v>2</v>
      </c>
    </row>
    <row r="58" spans="1:6" ht="11.25">
      <c r="A58" s="12" t="s">
        <v>44</v>
      </c>
      <c r="B58" s="11">
        <v>316</v>
      </c>
      <c r="C58" s="23">
        <f>1527746+E58</f>
        <v>1598514</v>
      </c>
      <c r="D58" s="23">
        <f>1527746+F58</f>
        <v>1598514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41">
        <f>SUM(C52:C58)</f>
        <v>10136036</v>
      </c>
      <c r="D59" s="41">
        <f>SUM(D52:D58)</f>
        <v>11506494</v>
      </c>
    </row>
    <row r="60" spans="1:4" ht="11.25">
      <c r="A60" s="16" t="s">
        <v>46</v>
      </c>
      <c r="B60" s="17"/>
      <c r="C60" s="24"/>
      <c r="D60" s="24"/>
    </row>
    <row r="61" spans="1:6" ht="11.25">
      <c r="A61" s="12" t="s">
        <v>47</v>
      </c>
      <c r="B61" s="11">
        <v>410</v>
      </c>
      <c r="C61" s="23">
        <f>1000000</f>
        <v>1000000</v>
      </c>
      <c r="D61" s="23">
        <f>1000000+G61</f>
        <v>1000000</v>
      </c>
      <c r="F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-7035515+E65</f>
        <v>-7033868</v>
      </c>
      <c r="D65" s="23">
        <f>-7167427+F65</f>
        <v>-7165759</v>
      </c>
      <c r="E65" s="31">
        <v>1647</v>
      </c>
      <c r="F65" s="31">
        <v>1668</v>
      </c>
      <c r="G65" s="31">
        <f>D65-C65</f>
        <v>-131891</v>
      </c>
      <c r="H65" s="31"/>
      <c r="I65" s="31"/>
    </row>
    <row r="66" spans="1:8" ht="22.5">
      <c r="A66" s="12" t="s">
        <v>52</v>
      </c>
      <c r="B66" s="11">
        <v>420</v>
      </c>
      <c r="C66" s="23">
        <f>C61+C65</f>
        <v>-6033868</v>
      </c>
      <c r="D66" s="23">
        <f>D61+D65</f>
        <v>-6165759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-6033868</v>
      </c>
      <c r="D68" s="41">
        <f>D66+D67</f>
        <v>-6165759</v>
      </c>
      <c r="E68" s="9">
        <f>SUM(E44:E67)</f>
        <v>99156</v>
      </c>
    </row>
    <row r="69" spans="1:4" ht="11.25">
      <c r="A69" s="16" t="s">
        <v>55</v>
      </c>
      <c r="B69" s="17"/>
      <c r="C69" s="41">
        <f>C49+C50+C59+C68</f>
        <v>6658751</v>
      </c>
      <c r="D69" s="41">
        <f>D49+D50+D59+D68</f>
        <v>6757059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-60338.68</v>
      </c>
      <c r="D71" s="58">
        <f>(D38-D33-D49-D59)*1000/100000</f>
        <v>-61657.59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C19" sqref="C1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378906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264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369715</v>
      </c>
      <c r="D14" s="26">
        <v>258902</v>
      </c>
    </row>
    <row r="15" spans="1:4" ht="12.75">
      <c r="A15" s="5" t="s">
        <v>72</v>
      </c>
      <c r="B15" s="25" t="s">
        <v>60</v>
      </c>
      <c r="C15" s="26">
        <v>0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42">
        <f>C14-C15</f>
        <v>369715</v>
      </c>
      <c r="D16" s="42">
        <f>D14-D15</f>
        <v>258902</v>
      </c>
    </row>
    <row r="17" spans="1:6" ht="12.75">
      <c r="A17" s="5" t="s">
        <v>74</v>
      </c>
      <c r="B17" s="25" t="s">
        <v>62</v>
      </c>
      <c r="C17" s="26">
        <v>118081</v>
      </c>
      <c r="D17" s="26">
        <v>75312</v>
      </c>
      <c r="F17" s="36"/>
    </row>
    <row r="18" spans="1:5" ht="12.75">
      <c r="A18" s="5" t="s">
        <v>75</v>
      </c>
      <c r="B18" s="25" t="s">
        <v>63</v>
      </c>
      <c r="C18" s="26">
        <f>76645+E18</f>
        <v>76666</v>
      </c>
      <c r="D18" s="26">
        <v>37066</v>
      </c>
      <c r="E18">
        <v>21</v>
      </c>
    </row>
    <row r="19" spans="1:4" ht="12.75">
      <c r="A19" s="5" t="s">
        <v>76</v>
      </c>
      <c r="B19" s="25" t="s">
        <v>64</v>
      </c>
      <c r="C19" s="26">
        <v>6904</v>
      </c>
      <c r="D19" s="26">
        <v>98304</v>
      </c>
    </row>
    <row r="20" spans="1:4" ht="12.75">
      <c r="A20" s="5" t="s">
        <v>77</v>
      </c>
      <c r="B20" s="25" t="s">
        <v>65</v>
      </c>
      <c r="C20" s="26">
        <v>12106</v>
      </c>
      <c r="D20" s="26">
        <v>112940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180170</v>
      </c>
      <c r="D21" s="42">
        <f>D16-D17-D18-D19+D20</f>
        <v>161160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48279</v>
      </c>
      <c r="D23" s="26">
        <v>152622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131891</v>
      </c>
      <c r="D27" s="42">
        <f>D21+D22-D23+D24+D25-D26</f>
        <v>8538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131891</v>
      </c>
      <c r="D29" s="26">
        <f>D27-D28</f>
        <v>8538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131891</v>
      </c>
      <c r="D31" s="42">
        <f>D29+D30</f>
        <v>8538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131891</v>
      </c>
      <c r="D47" s="42">
        <f>D31+D34</f>
        <v>8538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1.31891</v>
      </c>
      <c r="D51" s="46">
        <f>D54</f>
        <v>0.08538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1.31891</v>
      </c>
      <c r="D54" s="46">
        <f>D47/100000</f>
        <v>0.08538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PageLayoutView="0" workbookViewId="0" topLeftCell="A64">
      <selection activeCell="C24" sqref="C24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0.87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394144</v>
      </c>
      <c r="D13" s="42">
        <f>SUM(D15:D20)</f>
        <v>546961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27685</v>
      </c>
      <c r="D15" s="26">
        <v>88073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366452</v>
      </c>
      <c r="D17" s="26">
        <v>380662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>
        <v>7</v>
      </c>
      <c r="D20" s="26">
        <v>78226</v>
      </c>
    </row>
    <row r="21" spans="1:4" s="29" customFormat="1" ht="25.5">
      <c r="A21" s="27" t="s">
        <v>129</v>
      </c>
      <c r="B21" s="30" t="s">
        <v>115</v>
      </c>
      <c r="C21" s="42">
        <f>SUM(C23:C29)</f>
        <v>211027</v>
      </c>
      <c r="D21" s="42">
        <f>SUM(D23:D29)</f>
        <v>418327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92383+E23-529</f>
        <v>91861</v>
      </c>
      <c r="D23" s="26">
        <v>114559</v>
      </c>
      <c r="E23">
        <v>7</v>
      </c>
    </row>
    <row r="24" spans="1:4" ht="12.75">
      <c r="A24" s="5" t="s">
        <v>131</v>
      </c>
      <c r="B24" s="25" t="s">
        <v>117</v>
      </c>
      <c r="C24" s="26">
        <v>34721</v>
      </c>
      <c r="D24" s="26">
        <v>27424</v>
      </c>
    </row>
    <row r="25" spans="1:8" ht="12.75">
      <c r="A25" s="5" t="s">
        <v>132</v>
      </c>
      <c r="B25" s="25" t="s">
        <v>118</v>
      </c>
      <c r="C25" s="26">
        <v>2606</v>
      </c>
      <c r="D25" s="26">
        <v>1943</v>
      </c>
      <c r="H25" s="36"/>
    </row>
    <row r="26" spans="1:4" ht="12.75">
      <c r="A26" s="5" t="s">
        <v>133</v>
      </c>
      <c r="B26" s="25" t="s">
        <v>119</v>
      </c>
      <c r="C26" s="26">
        <v>66617</v>
      </c>
      <c r="D26" s="26">
        <v>250294</v>
      </c>
    </row>
    <row r="27" spans="1:4" ht="12.75">
      <c r="A27" s="5" t="s">
        <v>134</v>
      </c>
      <c r="B27" s="25" t="s">
        <v>120</v>
      </c>
      <c r="C27" s="26">
        <v>0</v>
      </c>
      <c r="D27" s="26">
        <v>0</v>
      </c>
    </row>
    <row r="28" spans="1:5" ht="12.75">
      <c r="A28" s="5" t="s">
        <v>135</v>
      </c>
      <c r="B28" s="25" t="s">
        <v>175</v>
      </c>
      <c r="C28" s="26">
        <f>14340+E28</f>
        <v>14360</v>
      </c>
      <c r="D28" s="26">
        <v>23810</v>
      </c>
      <c r="E28">
        <v>20</v>
      </c>
    </row>
    <row r="29" spans="1:5" ht="12.75">
      <c r="A29" s="5" t="s">
        <v>136</v>
      </c>
      <c r="B29" s="25" t="s">
        <v>176</v>
      </c>
      <c r="C29" s="26">
        <f>832+E29</f>
        <v>862</v>
      </c>
      <c r="D29" s="26">
        <v>297</v>
      </c>
      <c r="E29">
        <v>30</v>
      </c>
    </row>
    <row r="30" spans="1:4" s="29" customFormat="1" ht="25.5">
      <c r="A30" s="27" t="s">
        <v>137</v>
      </c>
      <c r="B30" s="30" t="s">
        <v>177</v>
      </c>
      <c r="C30" s="42">
        <f>C13-C21</f>
        <v>183117</v>
      </c>
      <c r="D30" s="42">
        <f>D13-D21</f>
        <v>128634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529</v>
      </c>
      <c r="D45" s="42">
        <f>SUM(D47:D57)</f>
        <v>2262759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529</v>
      </c>
      <c r="D47" s="26">
        <v>359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/>
      <c r="D49" s="26">
        <v>2262400</v>
      </c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-529</v>
      </c>
      <c r="D58" s="42">
        <f>D32-D45</f>
        <v>-2262759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0</v>
      </c>
      <c r="D60" s="42">
        <f>SUM(D62:D65)</f>
        <v>8742909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>
        <v>8742909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291696</v>
      </c>
      <c r="D66" s="42">
        <f>SUM(D68:D72)</f>
        <v>6515063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291696</v>
      </c>
      <c r="D68" s="26">
        <v>6515063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42">
        <f>C60-C66</f>
        <v>-291696</v>
      </c>
      <c r="D73" s="42">
        <f>D60-D66</f>
        <v>2227846</v>
      </c>
    </row>
    <row r="74" spans="1:4" ht="12.75">
      <c r="A74" s="5" t="s">
        <v>170</v>
      </c>
      <c r="B74" s="25">
        <v>120</v>
      </c>
      <c r="C74" s="26">
        <v>2000</v>
      </c>
      <c r="D74" s="26">
        <v>-40910</v>
      </c>
    </row>
    <row r="75" spans="1:4" s="29" customFormat="1" ht="25.5">
      <c r="A75" s="27" t="s">
        <v>171</v>
      </c>
      <c r="B75" s="30">
        <v>130</v>
      </c>
      <c r="C75" s="42">
        <f>C30+C58+C73+C74</f>
        <v>-107108</v>
      </c>
      <c r="D75" s="42">
        <f>D30+D58+D73+D74</f>
        <v>52811</v>
      </c>
    </row>
    <row r="76" spans="1:6" ht="25.5">
      <c r="A76" s="5" t="s">
        <v>172</v>
      </c>
      <c r="B76" s="25">
        <v>140</v>
      </c>
      <c r="C76" s="26">
        <f>139778+E76</f>
        <v>139855</v>
      </c>
      <c r="D76" s="26">
        <v>26230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32747</v>
      </c>
      <c r="D77" s="26">
        <f>D76+D75</f>
        <v>79041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E82" sqref="E8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-5594239</v>
      </c>
      <c r="H17" s="34"/>
      <c r="I17" s="44">
        <f>SUM(C17:H17)</f>
        <v>-4594239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-5594239</v>
      </c>
      <c r="H19" s="44">
        <f t="shared" si="0"/>
        <v>0</v>
      </c>
      <c r="I19" s="44">
        <f t="shared" si="0"/>
        <v>-4594239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-1571520</v>
      </c>
      <c r="H20" s="44">
        <f t="shared" si="1"/>
        <v>0</v>
      </c>
      <c r="I20" s="44">
        <f>SUM(C20:H20)</f>
        <v>-1571520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-1571520</v>
      </c>
      <c r="H21" s="35"/>
      <c r="I21" s="34">
        <f aca="true" t="shared" si="2" ref="I21:I79">SUM(C21:H21)</f>
        <v>-1571520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-7165759</v>
      </c>
      <c r="H48" s="44">
        <f>H19+H20+H33</f>
        <v>0</v>
      </c>
      <c r="I48" s="44">
        <f>SUM(C48:H48)</f>
        <v>-6165759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-7165759</v>
      </c>
      <c r="H50" s="45">
        <f>H48+H49</f>
        <v>0</v>
      </c>
      <c r="I50" s="44">
        <f t="shared" si="2"/>
        <v>-6165759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>G52</f>
        <v>131891</v>
      </c>
      <c r="H51" s="44">
        <f t="shared" si="5"/>
        <v>0</v>
      </c>
      <c r="I51" s="44">
        <f>SUM(C51:H51)</f>
        <v>131891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131891</v>
      </c>
      <c r="H52" s="35"/>
      <c r="I52" s="34">
        <f t="shared" si="2"/>
        <v>131891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-7033868</v>
      </c>
      <c r="H79" s="34">
        <f t="shared" si="8"/>
        <v>0</v>
      </c>
      <c r="I79" s="44">
        <f t="shared" si="2"/>
        <v>-6033868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2019-05-14T05:41:47Z</cp:lastPrinted>
  <dcterms:created xsi:type="dcterms:W3CDTF">2010-11-30T06:33:03Z</dcterms:created>
  <dcterms:modified xsi:type="dcterms:W3CDTF">2019-05-14T05:41:50Z</dcterms:modified>
  <cp:category/>
  <cp:version/>
  <cp:contentType/>
  <cp:contentStatus/>
</cp:coreProperties>
</file>