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4\3-2024\"/>
    </mc:Choice>
  </mc:AlternateContent>
  <xr:revisionPtr revIDLastSave="0" documentId="13_ncr:1_{65722927-851A-4001-A83F-1BF71760F7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СК" sheetId="4" r:id="rId3"/>
    <sheet name="ОДДС" sheetId="5" r:id="rId4"/>
  </sheets>
  <definedNames>
    <definedName name="_xlnm.Print_Area" localSheetId="3">ОДДС!$A$1:$G$58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5" l="1"/>
  <c r="J10" i="4"/>
  <c r="J20" i="4" l="1"/>
  <c r="H20" i="4"/>
  <c r="H22" i="4" s="1"/>
  <c r="K8" i="4"/>
  <c r="K9" i="4"/>
  <c r="J7" i="4"/>
  <c r="J12" i="4" s="1"/>
  <c r="H7" i="4"/>
  <c r="H12" i="4" l="1"/>
  <c r="K7" i="4"/>
  <c r="F47" i="5"/>
  <c r="D47" i="5"/>
  <c r="F39" i="5"/>
  <c r="F3" i="5"/>
  <c r="D3" i="5"/>
  <c r="F12" i="4"/>
  <c r="D12" i="4"/>
  <c r="B12" i="4"/>
  <c r="K10" i="4"/>
  <c r="K6" i="4"/>
  <c r="K5" i="4"/>
  <c r="B22" i="4"/>
  <c r="D22" i="4"/>
  <c r="F22" i="4"/>
  <c r="K17" i="4"/>
  <c r="F14" i="1"/>
  <c r="J21" i="4" l="1"/>
  <c r="J22" i="4" s="1"/>
  <c r="F25" i="1" l="1"/>
  <c r="H56" i="1" l="1"/>
  <c r="F56" i="1"/>
  <c r="H46" i="1"/>
  <c r="F46" i="1"/>
  <c r="H36" i="1"/>
  <c r="F36" i="1"/>
  <c r="H25" i="1"/>
  <c r="H14" i="1"/>
  <c r="F27" i="1"/>
  <c r="F59" i="1" l="1"/>
  <c r="H27" i="1"/>
  <c r="H59" i="1" s="1"/>
  <c r="F37" i="1"/>
  <c r="F58" i="1" l="1"/>
  <c r="F21" i="2"/>
  <c r="K4" i="4" l="1"/>
  <c r="K12" i="4" s="1"/>
  <c r="K20" i="4"/>
  <c r="K19" i="4"/>
  <c r="H21" i="2" l="1"/>
  <c r="H8" i="2" l="1"/>
  <c r="H11" i="2" s="1"/>
  <c r="H16" i="2" s="1"/>
  <c r="F8" i="2"/>
  <c r="H37" i="1"/>
  <c r="H58" i="1" s="1"/>
  <c r="H62" i="1" s="1"/>
  <c r="F4" i="5" l="1"/>
  <c r="F14" i="5" s="1"/>
  <c r="F23" i="5" s="1"/>
  <c r="F26" i="5" s="1"/>
  <c r="F50" i="5" s="1"/>
  <c r="H18" i="2"/>
  <c r="H22" i="2" s="1"/>
  <c r="F11" i="2"/>
  <c r="F16" i="2" s="1"/>
  <c r="F62" i="1"/>
  <c r="F53" i="5" l="1"/>
  <c r="D4" i="5"/>
  <c r="D14" i="5" s="1"/>
  <c r="F18" i="2"/>
  <c r="D23" i="5" l="1"/>
  <c r="D26" i="5" s="1"/>
  <c r="D50" i="5" s="1"/>
  <c r="D53" i="5" s="1"/>
  <c r="D56" i="5" s="1"/>
  <c r="F22" i="2"/>
  <c r="K18" i="4"/>
  <c r="K22" i="4" s="1"/>
  <c r="K24" i="4" s="1"/>
</calcChain>
</file>

<file path=xl/sharedStrings.xml><?xml version="1.0" encoding="utf-8"?>
<sst xmlns="http://schemas.openxmlformats.org/spreadsheetml/2006/main" count="179" uniqueCount="144">
  <si>
    <t>АО "RG BRANDS" И ЕГО ДОЧЕРНИЕ КОМПАНИИ</t>
  </si>
  <si>
    <t>(в тысячах тенге)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</si>
  <si>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</si>
  <si>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</si>
  <si>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</si>
  <si>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</si>
  <si>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</si>
  <si>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</si>
  <si>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Гудвилл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</si>
  <si>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</si>
  <si>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</si>
  <si>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</si>
  <si>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</si>
  <si>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</si>
  <si>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</si>
  <si>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</si>
  <si>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</si>
  <si>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</si>
  <si>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</si>
  <si>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</si>
  <si>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</si>
  <si>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</si>
  <si>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</si>
  <si>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</si>
  <si>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</si>
  <si>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</si>
  <si>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</si>
  <si>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</si>
  <si>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</si>
  <si>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</si>
  <si>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</si>
  <si>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</si>
  <si>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</si>
  <si>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</si>
  <si>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</si>
  <si>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</si>
  <si>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</si>
  <si>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</si>
  <si>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</si>
  <si>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</si>
  <si>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</si>
  <si>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</si>
  <si>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</si>
  <si>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</si>
  <si>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</si>
  <si>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</si>
  <si>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</si>
  <si>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</si>
  <si>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</si>
  <si>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</si>
  <si>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</si>
  <si>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</si>
  <si>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</si>
  <si>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</si>
  <si>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>Переоценка основных средств</t>
  </si>
  <si>
    <t>Курсовая разница от пересчета зарубежного предприятия</t>
  </si>
  <si>
    <t>ВСЕГО СОВОКУПНЫЙ (УБЫТОК)/ДОХОД</t>
  </si>
  <si>
    <t>ПРИБЫЛЬ НА ПРОСТУЮ АКЦИЮ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</si>
  <si>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</si>
  <si>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</si>
  <si>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</si>
  <si>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</si>
  <si>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</si>
  <si>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</si>
  <si>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</si>
  <si>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</si>
  <si>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</si>
  <si>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</si>
  <si>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</si>
  <si>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</si>
  <si>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</si>
  <si>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</si>
  <si>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</si>
  <si>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</si>
  <si>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</si>
  <si>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</si>
  <si>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</si>
  <si>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</si>
  <si>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</si>
  <si>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</si>
  <si>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</si>
  <si>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</si>
  <si>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</si>
  <si>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</si>
  <si>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</si>
  <si>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</si>
  <si>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</si>
  <si>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</si>
  <si>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</si>
  <si>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</si>
  <si>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</si>
  <si>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</si>
  <si>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</si>
  <si>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</si>
  <si>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</si>
  <si>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</si>
  <si>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</si>
  <si>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</si>
  <si>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</si>
  <si>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>Акционер-
ный
капитал</t>
  </si>
  <si>
    <t xml:space="preserve"> Резерв переоцен-ки недвижи-мости </t>
  </si>
  <si>
    <t xml:space="preserve"> Резерв курсовых разниц </t>
  </si>
  <si>
    <t xml:space="preserve"> Нераспре-деленный доход  </t>
  </si>
  <si>
    <t xml:space="preserve"> Всего капитал </t>
  </si>
  <si>
    <t>-</t>
  </si>
  <si>
    <r>
      <t>Приви-легированные акции, удерживаемые внутри группы</t>
    </r>
    <r>
      <rPr>
        <b/>
        <sz val="9"/>
        <color rgb="FF000000"/>
        <rFont val="Times New Roman"/>
        <family val="1"/>
        <charset val="204"/>
      </rPr>
      <t xml:space="preserve">  </t>
    </r>
  </si>
  <si>
    <t>Чистые денежные средства, полученные от операционной деятельности</t>
  </si>
  <si>
    <t>Главный бухгалтер</t>
  </si>
  <si>
    <t xml:space="preserve"> Главный бухгалтер</t>
  </si>
  <si>
    <t>Чистые денежные средства, полученные от финансовой деятельности</t>
  </si>
  <si>
    <t>Чистые денежные средства, использованные в инвестиционной деятельности</t>
  </si>
  <si>
    <t>Иванова Наталья</t>
  </si>
  <si>
    <t>Активы в форме права пользования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</si>
  <si>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</si>
  <si>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</si>
  <si>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</si>
  <si>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</si>
  <si>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</si>
  <si>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</si>
  <si>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 xml:space="preserve">Задолженность по облигациям </t>
  </si>
  <si>
    <t>Итого совокупный доход</t>
  </si>
  <si>
    <t>Дивиденты выплаченные</t>
  </si>
  <si>
    <t xml:space="preserve">На 31 декабря 2022г. </t>
  </si>
  <si>
    <t xml:space="preserve">Доход от выбытия основных средств </t>
  </si>
  <si>
    <t>Поступления от продажи облигаций</t>
  </si>
  <si>
    <t xml:space="preserve">Обратный выкуп облигаций </t>
  </si>
  <si>
    <t>(УБЫТОК)/ПРИБЫЛЬ ЗА ПЕРИОД</t>
  </si>
  <si>
    <t>Убыток/ (доход)от неосновной деятельности</t>
  </si>
  <si>
    <t xml:space="preserve">Доход от выбытия дочерней организации </t>
  </si>
  <si>
    <t>Выплата купона по облигациям</t>
  </si>
  <si>
    <t>На 31 декабря 2023 года</t>
  </si>
  <si>
    <t>Член Правления АО «RG Brands»</t>
  </si>
  <si>
    <t>Зурдинов М.Т.</t>
  </si>
  <si>
    <t xml:space="preserve">На 31 декабря 2023г. </t>
  </si>
  <si>
    <t>Займ связанной стороне</t>
  </si>
  <si>
    <t>Консолидированный отчет о финансовом положении по состоянию на 30 сентября 2024 года</t>
  </si>
  <si>
    <t>На 30 сентября 2024 года</t>
  </si>
  <si>
    <t xml:space="preserve">Консолидированный отчет о прибылях и убытках и прочем совокупном доходе за период, закончившийся 30 сентября 2024 года                                          </t>
  </si>
  <si>
    <t>9 месяцев 2024</t>
  </si>
  <si>
    <t>9 месяцев 2023</t>
  </si>
  <si>
    <t xml:space="preserve">Консолидированный отчет об изменениях  в собственном капитале за период, закончившийся 30 сентября 2024 г.                </t>
  </si>
  <si>
    <t xml:space="preserve">На 30 сентября 2023г. </t>
  </si>
  <si>
    <t xml:space="preserve">На 30 сентября 2024г. </t>
  </si>
  <si>
    <t>Консолидированный отчет о движении денежных средств за период, закончившийся на 30 сентября 2024 года (косвенный метод)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</si>
</sst>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2" fillId="0" borderId="0" xfId="217" applyNumberFormat="1" applyFont="1" applyAlignment="1">
      <alignment horizontal="right"/>
    </xf>
    <xf numFmtId="169" fontId="62" fillId="0" borderId="0" xfId="217" applyNumberFormat="1" applyFo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167" fontId="62" fillId="0" borderId="0" xfId="217" applyNumberFormat="1" applyFont="1" applyAlignment="1">
      <alignment horizontal="right"/>
    </xf>
    <xf numFmtId="167" fontId="61" fillId="0" borderId="19" xfId="217" applyNumberFormat="1" applyFont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1" fillId="0" borderId="0" xfId="0" applyNumberFormat="1" applyFont="1" applyAlignment="1">
      <alignment horizontal="right"/>
    </xf>
    <xf numFmtId="173" fontId="14" fillId="0" borderId="0" xfId="40" applyNumberFormat="1" applyFont="1" applyAlignment="1">
      <alignment horizontal="center" vertical="center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17" xfId="1" applyFont="1" applyBorder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Border="1" applyAlignment="1">
      <alignment horizontal="right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1" fillId="0" borderId="0" xfId="0" applyNumberFormat="1" applyFont="1" applyAlignment="1">
      <alignment wrapText="1"/>
    </xf>
    <xf numFmtId="167" fontId="71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6" fillId="0" borderId="0" xfId="262" applyNumberFormat="1" applyFont="1"/>
    <xf numFmtId="174" fontId="11" fillId="0" borderId="0" xfId="1164" applyNumberFormat="1" applyFont="1" applyFill="1" applyAlignment="1"/>
    <xf numFmtId="0" fontId="60" fillId="0" borderId="0" xfId="1" applyFont="1" applyAlignment="1">
      <alignment horizontal="left" wrapText="1"/>
    </xf>
    <xf numFmtId="0" fontId="0" fillId="0" borderId="18" xfId="0" applyBorder="1"/>
    <xf numFmtId="0" fontId="5" fillId="0" borderId="18" xfId="262" applyFont="1" applyBorder="1"/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0" fillId="0" borderId="18" xfId="1" applyFont="1" applyBorder="1" applyAlignment="1">
      <alignment horizontal="left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0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7" fillId="0" borderId="0" xfId="262" applyFont="1" applyAlignment="1">
      <alignment horizontal="center" wrapText="1"/>
    </xf>
    <xf numFmtId="0" fontId="5" fillId="0" borderId="0" xfId="262" applyFont="1" applyAlignment="1">
      <alignment horizontal="center" wrapText="1"/>
    </xf>
    <xf numFmtId="0" fontId="10" fillId="0" borderId="0" xfId="302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0" fontId="7" fillId="0" borderId="0" xfId="262" applyFont="1" applyAlignment="1">
      <alignment horizontal="left" wrapText="1"/>
    </xf>
    <xf numFmtId="167" fontId="60" fillId="0" borderId="21" xfId="262" applyNumberFormat="1" applyFont="1" applyBorder="1" applyAlignment="1">
      <alignment wrapText="1"/>
    </xf>
    <xf numFmtId="0" fontId="54" fillId="0" borderId="3" xfId="262" applyFont="1" applyBorder="1"/>
    <xf numFmtId="167" fontId="1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vertical="top" wrapText="1"/>
    </xf>
    <xf numFmtId="167" fontId="14" fillId="0" borderId="0" xfId="262" applyNumberFormat="1" applyFont="1" applyAlignment="1">
      <alignment wrapText="1"/>
    </xf>
    <xf numFmtId="0" fontId="2" fillId="0" borderId="0" xfId="262"/>
    <xf numFmtId="167" fontId="60" fillId="0" borderId="3" xfId="262" applyNumberFormat="1" applyFont="1" applyBorder="1" applyAlignment="1">
      <alignment wrapText="1"/>
    </xf>
    <xf numFmtId="0" fontId="10" fillId="0" borderId="0" xfId="262" applyFont="1" applyAlignment="1">
      <alignment horizontal="left" wrapText="1"/>
    </xf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167" fontId="64" fillId="0" borderId="0" xfId="262" applyNumberFormat="1" applyFont="1" applyAlignment="1">
      <alignment horizontal="left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zoomScaleNormal="100" workbookViewId="0">
      <selection activeCell="A2" sqref="A2:E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6" customWidth="1"/>
    <col min="6" max="6" width="17.42578125" style="116" customWidth="1"/>
    <col min="7" max="7" width="3.140625" style="117" customWidth="1"/>
    <col min="8" max="8" width="16.85546875" style="116" customWidth="1"/>
    <col min="12" max="12" width="12.140625" customWidth="1"/>
  </cols>
  <sheetData>
    <row r="1" spans="1:14" x14ac:dyDescent="0.25">
      <c r="A1" s="151" t="s">
        <v>0</v>
      </c>
      <c r="B1" s="151"/>
      <c r="C1" s="151"/>
      <c r="D1" s="151"/>
      <c r="E1" s="118"/>
      <c r="F1" s="150"/>
      <c r="G1" s="150"/>
      <c r="H1" s="150"/>
      <c r="I1" s="1"/>
    </row>
    <row r="2" spans="1:14" ht="45" customHeight="1" x14ac:dyDescent="0.25">
      <c r="A2" s="155" t="s">
        <v>135</v>
      </c>
      <c r="B2" s="155"/>
      <c r="C2" s="155"/>
      <c r="D2" s="155"/>
      <c r="E2" s="155"/>
      <c r="F2" s="152" t="s">
        <v>1</v>
      </c>
      <c r="G2" s="152"/>
      <c r="H2" s="152"/>
      <c r="I2" s="1"/>
    </row>
    <row r="3" spans="1:14" x14ac:dyDescent="0.25">
      <c r="A3" s="1"/>
      <c r="B3" s="2"/>
      <c r="C3" s="2"/>
      <c r="D3" s="2"/>
      <c r="E3" s="118"/>
      <c r="F3" s="100"/>
      <c r="G3" s="101"/>
      <c r="H3" s="100"/>
      <c r="I3" s="1"/>
    </row>
    <row r="4" spans="1:14" ht="25.5" x14ac:dyDescent="0.25">
      <c r="A4" s="4"/>
      <c r="B4" s="154"/>
      <c r="C4" s="154"/>
      <c r="D4" s="154"/>
      <c r="E4" s="119"/>
      <c r="F4" s="102" t="s">
        <v>136</v>
      </c>
      <c r="G4" s="103"/>
      <c r="H4" s="102" t="s">
        <v>130</v>
      </c>
      <c r="I4" s="4"/>
    </row>
    <row r="5" spans="1:14" x14ac:dyDescent="0.25">
      <c r="A5" s="3"/>
      <c r="B5" s="153" t="s">
        <v>2</v>
      </c>
      <c r="C5" s="153"/>
      <c r="D5" s="153"/>
      <c r="E5" s="120"/>
      <c r="F5" s="104"/>
      <c r="G5" s="105"/>
      <c r="H5" s="104"/>
      <c r="I5" s="3"/>
    </row>
    <row r="6" spans="1:14" x14ac:dyDescent="0.25">
      <c r="A6" s="3"/>
      <c r="B6" s="147" t="s">
        <v>3</v>
      </c>
      <c r="C6" s="147"/>
      <c r="D6" s="147"/>
      <c r="E6" s="99"/>
      <c r="F6" s="104"/>
      <c r="G6" s="105"/>
      <c r="H6" s="104"/>
      <c r="I6" s="3"/>
    </row>
    <row r="7" spans="1:14" ht="15" customHeight="1" x14ac:dyDescent="0.25">
      <c r="A7" s="3"/>
      <c r="B7" s="147" t="s">
        <v>5</v>
      </c>
      <c r="C7" s="147"/>
      <c r="D7" s="147"/>
      <c r="E7" s="99"/>
      <c r="F7" s="88">
        <v>2004018</v>
      </c>
      <c r="G7" s="105"/>
      <c r="H7" s="90">
        <v>1570782</v>
      </c>
      <c r="I7" s="5"/>
      <c r="J7" s="141"/>
      <c r="K7" s="141"/>
      <c r="L7" s="141"/>
      <c r="N7" s="69"/>
    </row>
    <row r="8" spans="1:14" ht="15" customHeight="1" x14ac:dyDescent="0.25">
      <c r="A8" s="3"/>
      <c r="B8" s="147" t="s">
        <v>4</v>
      </c>
      <c r="C8" s="147"/>
      <c r="D8" s="147"/>
      <c r="E8" s="99">
        <v>12</v>
      </c>
      <c r="F8" s="88">
        <v>36893859</v>
      </c>
      <c r="G8" s="105"/>
      <c r="H8" s="90">
        <v>33612525</v>
      </c>
      <c r="I8" s="5"/>
      <c r="L8" s="69"/>
      <c r="N8" s="69"/>
    </row>
    <row r="9" spans="1:14" x14ac:dyDescent="0.25">
      <c r="A9" s="3"/>
      <c r="B9" s="147" t="s">
        <v>6</v>
      </c>
      <c r="C9" s="147"/>
      <c r="D9" s="147"/>
      <c r="E9" s="99">
        <v>15</v>
      </c>
      <c r="F9" s="88">
        <v>7500002</v>
      </c>
      <c r="G9" s="105"/>
      <c r="H9" s="90">
        <v>3784068</v>
      </c>
      <c r="I9" s="5"/>
      <c r="L9" s="69"/>
      <c r="N9" s="69"/>
    </row>
    <row r="10" spans="1:14" ht="18" customHeight="1" x14ac:dyDescent="0.25">
      <c r="A10" s="3"/>
      <c r="B10" s="147" t="s">
        <v>134</v>
      </c>
      <c r="C10" s="147"/>
      <c r="D10" s="144"/>
      <c r="E10" s="99"/>
      <c r="F10" s="88">
        <v>3201499</v>
      </c>
      <c r="G10" s="105"/>
      <c r="H10" s="90">
        <v>3279556</v>
      </c>
      <c r="I10" s="5"/>
      <c r="L10" s="69"/>
      <c r="N10" s="69"/>
    </row>
    <row r="11" spans="1:14" ht="15" customHeight="1" x14ac:dyDescent="0.25">
      <c r="A11" s="3"/>
      <c r="B11" s="147" t="s">
        <v>8</v>
      </c>
      <c r="C11" s="147"/>
      <c r="D11" s="147"/>
      <c r="E11" s="99"/>
      <c r="F11" s="88">
        <v>68026</v>
      </c>
      <c r="G11" s="105"/>
      <c r="H11" s="88">
        <v>68026</v>
      </c>
      <c r="I11" s="5"/>
      <c r="L11" s="69"/>
      <c r="N11" s="69"/>
    </row>
    <row r="12" spans="1:14" ht="15" customHeight="1" x14ac:dyDescent="0.25">
      <c r="A12" s="3"/>
      <c r="B12" s="147" t="s">
        <v>112</v>
      </c>
      <c r="C12" s="147"/>
      <c r="D12" s="147"/>
      <c r="E12" s="99"/>
      <c r="F12" s="88">
        <v>538964</v>
      </c>
      <c r="G12" s="105"/>
      <c r="H12" s="88">
        <v>735611</v>
      </c>
      <c r="I12" s="5"/>
      <c r="L12" s="69"/>
      <c r="N12" s="69"/>
    </row>
    <row r="13" spans="1:14" x14ac:dyDescent="0.25">
      <c r="A13" s="3"/>
      <c r="B13" s="147" t="s">
        <v>7</v>
      </c>
      <c r="C13" s="147"/>
      <c r="D13" s="147"/>
      <c r="E13" s="99"/>
      <c r="F13" s="88">
        <v>185389</v>
      </c>
      <c r="G13" s="105"/>
      <c r="H13" s="88">
        <v>211193</v>
      </c>
      <c r="I13" s="3"/>
    </row>
    <row r="14" spans="1:14" x14ac:dyDescent="0.25">
      <c r="A14" s="3"/>
      <c r="B14" s="147" t="s">
        <v>10</v>
      </c>
      <c r="C14" s="147"/>
      <c r="D14" s="147"/>
      <c r="E14" s="99"/>
      <c r="F14" s="87">
        <f>SUM(F7:F13)</f>
        <v>50391757</v>
      </c>
      <c r="G14" s="106"/>
      <c r="H14" s="87">
        <f>SUM(H7:H13)</f>
        <v>43261761</v>
      </c>
      <c r="I14" s="3"/>
    </row>
    <row r="15" spans="1:14" x14ac:dyDescent="0.25">
      <c r="A15" s="3"/>
      <c r="B15" s="148"/>
      <c r="C15" s="148"/>
      <c r="D15" s="148"/>
      <c r="E15" s="98"/>
      <c r="F15" s="107"/>
      <c r="G15" s="106"/>
      <c r="H15" s="107"/>
      <c r="I15" s="7"/>
    </row>
    <row r="16" spans="1:14" x14ac:dyDescent="0.25">
      <c r="B16" s="147" t="s">
        <v>11</v>
      </c>
      <c r="C16" s="147"/>
      <c r="D16" s="147"/>
      <c r="E16" s="99"/>
      <c r="F16" s="107"/>
      <c r="G16" s="106"/>
      <c r="H16" s="107"/>
      <c r="I16" s="3"/>
    </row>
    <row r="17" spans="2:9" x14ac:dyDescent="0.25">
      <c r="B17" s="147" t="s">
        <v>12</v>
      </c>
      <c r="C17" s="147"/>
      <c r="D17" s="147"/>
      <c r="E17" s="99">
        <v>13</v>
      </c>
      <c r="F17" s="89">
        <v>27244735</v>
      </c>
      <c r="G17" s="105"/>
      <c r="H17" s="89">
        <v>26079316</v>
      </c>
      <c r="I17" s="9"/>
    </row>
    <row r="18" spans="2:9" x14ac:dyDescent="0.25">
      <c r="B18" s="147" t="s">
        <v>13</v>
      </c>
      <c r="C18" s="147"/>
      <c r="D18" s="147"/>
      <c r="E18" s="99">
        <v>14</v>
      </c>
      <c r="F18" s="89">
        <v>10532325</v>
      </c>
      <c r="G18" s="105"/>
      <c r="H18" s="89">
        <v>9538709</v>
      </c>
      <c r="I18" s="9"/>
    </row>
    <row r="19" spans="2:9" x14ac:dyDescent="0.25">
      <c r="B19" s="147" t="s">
        <v>6</v>
      </c>
      <c r="C19" s="147"/>
      <c r="D19" s="147"/>
      <c r="E19" s="99">
        <v>15</v>
      </c>
      <c r="F19" s="89">
        <v>5431197</v>
      </c>
      <c r="G19" s="105"/>
      <c r="H19" s="89">
        <v>5195516</v>
      </c>
      <c r="I19" s="9"/>
    </row>
    <row r="20" spans="2:9" x14ac:dyDescent="0.25">
      <c r="B20" s="147" t="s">
        <v>134</v>
      </c>
      <c r="C20" s="147"/>
      <c r="D20" s="144"/>
      <c r="E20" s="99"/>
      <c r="F20" s="89">
        <v>2117995</v>
      </c>
      <c r="G20" s="105"/>
      <c r="H20" s="89">
        <v>1124645</v>
      </c>
      <c r="I20" s="9"/>
    </row>
    <row r="21" spans="2:9" x14ac:dyDescent="0.25">
      <c r="B21" s="147" t="s">
        <v>14</v>
      </c>
      <c r="C21" s="147"/>
      <c r="D21" s="147"/>
      <c r="E21" s="99"/>
      <c r="F21" s="89">
        <v>19705068</v>
      </c>
      <c r="G21" s="105"/>
      <c r="H21" s="89">
        <v>2235251</v>
      </c>
      <c r="I21" s="9"/>
    </row>
    <row r="22" spans="2:9" x14ac:dyDescent="0.25">
      <c r="B22" s="147" t="s">
        <v>15</v>
      </c>
      <c r="C22" s="147"/>
      <c r="D22" s="147"/>
      <c r="E22" s="99">
        <v>16</v>
      </c>
      <c r="F22" s="89">
        <v>15357002</v>
      </c>
      <c r="G22" s="105"/>
      <c r="H22" s="89">
        <v>2277537</v>
      </c>
      <c r="I22" s="9"/>
    </row>
    <row r="23" spans="2:9" x14ac:dyDescent="0.25">
      <c r="B23" s="147" t="s">
        <v>9</v>
      </c>
      <c r="C23" s="147"/>
      <c r="D23" s="147"/>
      <c r="E23" s="99"/>
      <c r="F23" s="89">
        <v>373570.21799999999</v>
      </c>
      <c r="G23" s="105"/>
      <c r="H23" s="89">
        <v>1021859.218</v>
      </c>
      <c r="I23" s="9"/>
    </row>
    <row r="24" spans="2:9" x14ac:dyDescent="0.25">
      <c r="B24" s="147" t="s">
        <v>16</v>
      </c>
      <c r="C24" s="147"/>
      <c r="D24" s="147"/>
      <c r="E24" s="99">
        <v>17</v>
      </c>
      <c r="F24" s="90">
        <v>5373149</v>
      </c>
      <c r="G24" s="105"/>
      <c r="H24" s="90">
        <v>2191499</v>
      </c>
      <c r="I24" s="9"/>
    </row>
    <row r="25" spans="2:9" x14ac:dyDescent="0.25">
      <c r="B25" s="147" t="s">
        <v>17</v>
      </c>
      <c r="C25" s="147"/>
      <c r="D25" s="147"/>
      <c r="E25" s="99"/>
      <c r="F25" s="87">
        <f>SUM(F17:F24)</f>
        <v>86135041.217999995</v>
      </c>
      <c r="G25" s="106"/>
      <c r="H25" s="87">
        <f>SUM(H17:H24)</f>
        <v>49664332.218000002</v>
      </c>
      <c r="I25" s="5"/>
    </row>
    <row r="26" spans="2:9" x14ac:dyDescent="0.25">
      <c r="B26" s="149"/>
      <c r="C26" s="149"/>
      <c r="D26" s="149"/>
      <c r="E26" s="99"/>
      <c r="F26" s="107"/>
      <c r="G26" s="106"/>
      <c r="H26" s="107"/>
      <c r="I26" s="5"/>
    </row>
    <row r="27" spans="2:9" ht="15.75" thickBot="1" x14ac:dyDescent="0.3">
      <c r="B27" s="147" t="s">
        <v>18</v>
      </c>
      <c r="C27" s="147"/>
      <c r="D27" s="147"/>
      <c r="E27" s="99"/>
      <c r="F27" s="92">
        <f>F14+F25</f>
        <v>136526798.21799999</v>
      </c>
      <c r="G27" s="106"/>
      <c r="H27" s="92">
        <f>H14+H25</f>
        <v>92926093.217999995</v>
      </c>
      <c r="I27" s="5"/>
    </row>
    <row r="28" spans="2:9" ht="15.75" thickTop="1" x14ac:dyDescent="0.25">
      <c r="B28" s="149"/>
      <c r="C28" s="149"/>
      <c r="D28" s="149"/>
      <c r="E28" s="99"/>
      <c r="F28" s="107"/>
      <c r="G28" s="106"/>
      <c r="H28" s="107"/>
      <c r="I28" s="7"/>
    </row>
    <row r="29" spans="2:9" x14ac:dyDescent="0.25">
      <c r="B29" s="153" t="s">
        <v>19</v>
      </c>
      <c r="C29" s="153"/>
      <c r="D29" s="153"/>
      <c r="E29" s="98"/>
      <c r="F29" s="107"/>
      <c r="G29" s="106"/>
      <c r="H29" s="107"/>
      <c r="I29" s="5"/>
    </row>
    <row r="30" spans="2:9" x14ac:dyDescent="0.25">
      <c r="B30" s="147" t="s">
        <v>20</v>
      </c>
      <c r="C30" s="147"/>
      <c r="D30" s="147"/>
      <c r="E30" s="99"/>
      <c r="F30" s="107"/>
      <c r="G30" s="106"/>
      <c r="H30" s="107"/>
      <c r="I30" s="5"/>
    </row>
    <row r="31" spans="2:9" x14ac:dyDescent="0.25">
      <c r="B31" s="147" t="s">
        <v>21</v>
      </c>
      <c r="C31" s="147"/>
      <c r="D31" s="147"/>
      <c r="E31" s="99"/>
      <c r="F31" s="89">
        <v>2787696</v>
      </c>
      <c r="G31" s="105"/>
      <c r="H31" s="89">
        <v>2787696</v>
      </c>
      <c r="I31" s="5"/>
    </row>
    <row r="32" spans="2:9" x14ac:dyDescent="0.25">
      <c r="B32" s="147" t="s">
        <v>22</v>
      </c>
      <c r="C32" s="147"/>
      <c r="D32" s="147"/>
      <c r="E32" s="99"/>
      <c r="F32" s="89">
        <v>-947400</v>
      </c>
      <c r="G32" s="105"/>
      <c r="H32" s="89">
        <v>-947400</v>
      </c>
      <c r="I32" s="5"/>
    </row>
    <row r="33" spans="2:9" x14ac:dyDescent="0.25">
      <c r="B33" s="147" t="s">
        <v>23</v>
      </c>
      <c r="C33" s="147"/>
      <c r="D33" s="147"/>
      <c r="E33" s="99"/>
      <c r="F33" s="89">
        <v>2991329</v>
      </c>
      <c r="G33" s="105"/>
      <c r="H33" s="89">
        <v>2635415</v>
      </c>
      <c r="I33" s="9"/>
    </row>
    <row r="34" spans="2:9" x14ac:dyDescent="0.25">
      <c r="B34" s="147" t="s">
        <v>24</v>
      </c>
      <c r="C34" s="147"/>
      <c r="D34" s="147"/>
      <c r="E34" s="99"/>
      <c r="F34" s="91">
        <v>22381891</v>
      </c>
      <c r="G34" s="105"/>
      <c r="H34" s="91">
        <v>7694679</v>
      </c>
      <c r="I34" s="8"/>
    </row>
    <row r="35" spans="2:9" x14ac:dyDescent="0.25">
      <c r="B35" s="149"/>
      <c r="C35" s="149"/>
      <c r="D35" s="149"/>
      <c r="E35" s="99"/>
      <c r="F35" s="107"/>
      <c r="G35" s="106"/>
      <c r="H35" s="107"/>
      <c r="I35" s="8"/>
    </row>
    <row r="36" spans="2:9" x14ac:dyDescent="0.25">
      <c r="B36" s="147" t="s">
        <v>25</v>
      </c>
      <c r="C36" s="147"/>
      <c r="D36" s="147"/>
      <c r="E36" s="99"/>
      <c r="F36" s="107">
        <f>SUM(F31:F35)</f>
        <v>27213516</v>
      </c>
      <c r="G36" s="106"/>
      <c r="H36" s="107">
        <f>SUM(H31:H35)</f>
        <v>12170390</v>
      </c>
      <c r="I36" s="5"/>
    </row>
    <row r="37" spans="2:9" x14ac:dyDescent="0.25">
      <c r="B37" s="147" t="s">
        <v>26</v>
      </c>
      <c r="C37" s="147"/>
      <c r="D37" s="147"/>
      <c r="E37" s="99"/>
      <c r="F37" s="87">
        <f>F36</f>
        <v>27213516</v>
      </c>
      <c r="G37" s="106"/>
      <c r="H37" s="87">
        <f>H36</f>
        <v>12170390</v>
      </c>
      <c r="I37" s="5"/>
    </row>
    <row r="38" spans="2:9" x14ac:dyDescent="0.25">
      <c r="B38" s="148"/>
      <c r="C38" s="148"/>
      <c r="D38" s="148"/>
      <c r="E38" s="98"/>
      <c r="F38" s="107"/>
      <c r="G38" s="106"/>
      <c r="H38" s="107"/>
      <c r="I38" s="9"/>
    </row>
    <row r="39" spans="2:9" x14ac:dyDescent="0.25">
      <c r="B39" s="147" t="s">
        <v>27</v>
      </c>
      <c r="C39" s="147"/>
      <c r="D39" s="147"/>
      <c r="E39" s="99"/>
      <c r="F39" s="107"/>
      <c r="G39" s="106"/>
      <c r="H39" s="107"/>
      <c r="I39" s="5"/>
    </row>
    <row r="40" spans="2:9" x14ac:dyDescent="0.25">
      <c r="B40" s="147" t="s">
        <v>28</v>
      </c>
      <c r="C40" s="147"/>
      <c r="D40" s="147"/>
      <c r="E40" s="99">
        <v>18</v>
      </c>
      <c r="F40" s="90">
        <v>23068989</v>
      </c>
      <c r="G40" s="105"/>
      <c r="H40" s="90">
        <v>12900728</v>
      </c>
      <c r="I40" s="5"/>
    </row>
    <row r="41" spans="2:9" x14ac:dyDescent="0.25">
      <c r="B41" s="147" t="s">
        <v>29</v>
      </c>
      <c r="C41" s="147"/>
      <c r="D41" s="147"/>
      <c r="E41" s="99"/>
      <c r="F41" s="90">
        <v>5509259</v>
      </c>
      <c r="G41" s="105"/>
      <c r="H41" s="90">
        <v>5030947</v>
      </c>
      <c r="I41" s="5"/>
    </row>
    <row r="42" spans="2:9" x14ac:dyDescent="0.25">
      <c r="B42" s="147" t="s">
        <v>119</v>
      </c>
      <c r="C42" s="147"/>
      <c r="D42" s="147"/>
      <c r="E42" s="99"/>
      <c r="F42" s="90">
        <v>12357442</v>
      </c>
      <c r="G42" s="105"/>
      <c r="H42" s="90">
        <v>332812</v>
      </c>
      <c r="I42" s="90"/>
    </row>
    <row r="43" spans="2:9" x14ac:dyDescent="0.25">
      <c r="B43" s="147" t="s">
        <v>114</v>
      </c>
      <c r="C43" s="147"/>
      <c r="D43" s="147"/>
      <c r="E43" s="99"/>
      <c r="F43" s="90">
        <v>616336</v>
      </c>
      <c r="G43" s="105"/>
      <c r="H43" s="90">
        <v>616336</v>
      </c>
      <c r="I43" s="5"/>
    </row>
    <row r="44" spans="2:9" x14ac:dyDescent="0.25">
      <c r="B44" s="147" t="s">
        <v>115</v>
      </c>
      <c r="C44" s="147"/>
      <c r="D44" s="147"/>
      <c r="E44" s="99"/>
      <c r="F44" s="90">
        <v>276393</v>
      </c>
      <c r="G44" s="105"/>
      <c r="H44" s="90">
        <v>485995</v>
      </c>
      <c r="I44" s="5"/>
    </row>
    <row r="45" spans="2:9" x14ac:dyDescent="0.25">
      <c r="B45" s="147" t="s">
        <v>30</v>
      </c>
      <c r="C45" s="147"/>
      <c r="D45" s="147"/>
      <c r="E45" s="99">
        <v>19</v>
      </c>
      <c r="F45" s="90"/>
      <c r="G45" s="106"/>
      <c r="H45" s="107"/>
      <c r="I45" s="5"/>
    </row>
    <row r="46" spans="2:9" x14ac:dyDescent="0.25">
      <c r="B46" s="147" t="s">
        <v>31</v>
      </c>
      <c r="C46" s="147"/>
      <c r="D46" s="147"/>
      <c r="E46" s="99"/>
      <c r="F46" s="87">
        <f>SUM(F40:F45)</f>
        <v>41828419</v>
      </c>
      <c r="G46" s="106"/>
      <c r="H46" s="87">
        <f>SUM(H40:H45)</f>
        <v>19366818</v>
      </c>
      <c r="I46" s="5"/>
    </row>
    <row r="47" spans="2:9" x14ac:dyDescent="0.25">
      <c r="B47" s="148"/>
      <c r="C47" s="148"/>
      <c r="D47" s="148"/>
      <c r="E47" s="98"/>
      <c r="F47" s="107"/>
      <c r="G47" s="106"/>
      <c r="H47" s="107"/>
      <c r="I47" s="5"/>
    </row>
    <row r="48" spans="2:9" x14ac:dyDescent="0.25">
      <c r="B48" s="147" t="s">
        <v>32</v>
      </c>
      <c r="C48" s="147"/>
      <c r="D48" s="147"/>
      <c r="E48" s="99"/>
      <c r="F48" s="107"/>
      <c r="G48" s="106"/>
      <c r="H48" s="107"/>
      <c r="I48" s="5"/>
    </row>
    <row r="49" spans="2:9" x14ac:dyDescent="0.25">
      <c r="B49" s="147" t="s">
        <v>30</v>
      </c>
      <c r="C49" s="147"/>
      <c r="D49" s="147"/>
      <c r="E49" s="99">
        <v>19</v>
      </c>
      <c r="F49" s="89">
        <v>17558027</v>
      </c>
      <c r="G49" s="105"/>
      <c r="H49" s="89">
        <v>18125063</v>
      </c>
      <c r="I49" s="5"/>
    </row>
    <row r="50" spans="2:9" x14ac:dyDescent="0.25">
      <c r="B50" s="147" t="s">
        <v>33</v>
      </c>
      <c r="C50" s="147"/>
      <c r="D50" s="147"/>
      <c r="E50" s="99">
        <v>18</v>
      </c>
      <c r="F50" s="89">
        <v>19530627</v>
      </c>
      <c r="G50" s="105"/>
      <c r="H50" s="89">
        <v>20280301</v>
      </c>
      <c r="I50" s="9"/>
    </row>
    <row r="51" spans="2:9" x14ac:dyDescent="0.25">
      <c r="B51" s="147" t="s">
        <v>116</v>
      </c>
      <c r="C51" s="147"/>
      <c r="D51" s="147"/>
      <c r="E51" s="99"/>
      <c r="F51" s="89">
        <v>389980</v>
      </c>
      <c r="G51" s="105"/>
      <c r="H51" s="89">
        <v>405284</v>
      </c>
      <c r="I51" s="9"/>
    </row>
    <row r="52" spans="2:9" x14ac:dyDescent="0.25">
      <c r="B52" s="147" t="s">
        <v>117</v>
      </c>
      <c r="C52" s="147"/>
      <c r="D52" s="147"/>
      <c r="E52" s="99"/>
      <c r="F52" s="89">
        <v>13243</v>
      </c>
      <c r="G52" s="105"/>
      <c r="H52" s="89">
        <v>13478</v>
      </c>
      <c r="I52" s="9"/>
    </row>
    <row r="53" spans="2:9" x14ac:dyDescent="0.25">
      <c r="B53" s="147" t="s">
        <v>34</v>
      </c>
      <c r="C53" s="147"/>
      <c r="D53" s="147"/>
      <c r="E53" s="99">
        <v>20</v>
      </c>
      <c r="F53" s="89">
        <v>3203664</v>
      </c>
      <c r="G53" s="105"/>
      <c r="H53" s="89">
        <v>3314384</v>
      </c>
      <c r="I53" s="9"/>
    </row>
    <row r="54" spans="2:9" x14ac:dyDescent="0.25">
      <c r="B54" s="147" t="s">
        <v>118</v>
      </c>
      <c r="C54" s="147"/>
      <c r="D54" s="147"/>
      <c r="E54" s="99"/>
      <c r="F54" s="89">
        <v>1843884</v>
      </c>
      <c r="G54" s="105"/>
      <c r="H54" s="89">
        <v>1843884</v>
      </c>
      <c r="I54" s="9"/>
    </row>
    <row r="55" spans="2:9" ht="28.5" customHeight="1" x14ac:dyDescent="0.25">
      <c r="B55" s="147" t="s">
        <v>35</v>
      </c>
      <c r="C55" s="147"/>
      <c r="D55" s="147"/>
      <c r="E55" s="99">
        <v>21</v>
      </c>
      <c r="F55" s="91">
        <v>24945438</v>
      </c>
      <c r="G55" s="105"/>
      <c r="H55" s="91">
        <v>17406491</v>
      </c>
      <c r="I55" s="9"/>
    </row>
    <row r="56" spans="2:9" x14ac:dyDescent="0.25">
      <c r="B56" s="147" t="s">
        <v>36</v>
      </c>
      <c r="C56" s="147"/>
      <c r="D56" s="147"/>
      <c r="E56" s="99"/>
      <c r="F56" s="87">
        <f>SUM(F49:F55)</f>
        <v>67484863</v>
      </c>
      <c r="G56" s="106"/>
      <c r="H56" s="87">
        <f>SUM(H49:H55)</f>
        <v>61388885</v>
      </c>
      <c r="I56" s="9"/>
    </row>
    <row r="57" spans="2:9" x14ac:dyDescent="0.25">
      <c r="B57" s="147"/>
      <c r="C57" s="147"/>
      <c r="D57" s="147"/>
      <c r="E57" s="99"/>
      <c r="F57" s="107"/>
      <c r="G57" s="106"/>
      <c r="H57" s="107"/>
      <c r="I57" s="9"/>
    </row>
    <row r="58" spans="2:9" ht="15.75" thickBot="1" x14ac:dyDescent="0.3">
      <c r="B58" s="147" t="s">
        <v>37</v>
      </c>
      <c r="C58" s="147"/>
      <c r="D58" s="147"/>
      <c r="E58" s="99"/>
      <c r="F58" s="92">
        <f>F37+F46+F56</f>
        <v>136526798</v>
      </c>
      <c r="G58" s="106"/>
      <c r="H58" s="92">
        <f>H37+H46+H56</f>
        <v>92926093</v>
      </c>
      <c r="I58" s="5"/>
    </row>
    <row r="59" spans="2:9" ht="15.75" thickTop="1" x14ac:dyDescent="0.25">
      <c r="B59" s="159" t="s">
        <v>38</v>
      </c>
      <c r="C59" s="159"/>
      <c r="D59" s="159"/>
      <c r="E59" s="121"/>
      <c r="F59" s="107">
        <f>(F27-F13-F46-F56)/3452.73</f>
        <v>7828.0454069678181</v>
      </c>
      <c r="G59" s="108"/>
      <c r="H59" s="107">
        <f>(H27-H13-H46-H56)/3452.73</f>
        <v>3463.6931407900402</v>
      </c>
      <c r="I59" s="5"/>
    </row>
    <row r="60" spans="2:9" x14ac:dyDescent="0.25">
      <c r="B60" s="159" t="s">
        <v>39</v>
      </c>
      <c r="C60" s="159"/>
      <c r="D60" s="159"/>
      <c r="E60" s="121"/>
      <c r="F60" s="107">
        <v>1200</v>
      </c>
      <c r="G60" s="108"/>
      <c r="H60" s="107">
        <v>1200</v>
      </c>
      <c r="I60" s="5"/>
    </row>
    <row r="61" spans="2:9" x14ac:dyDescent="0.25">
      <c r="B61" s="12"/>
      <c r="C61" s="12"/>
      <c r="D61" s="12"/>
      <c r="E61" s="122"/>
      <c r="F61" s="89"/>
      <c r="G61" s="109"/>
      <c r="H61" s="89"/>
      <c r="I61" s="1"/>
    </row>
    <row r="62" spans="2:9" x14ac:dyDescent="0.25">
      <c r="B62" s="158" t="s">
        <v>40</v>
      </c>
      <c r="C62" s="158"/>
      <c r="D62" s="158"/>
      <c r="E62" s="123"/>
      <c r="F62" s="110">
        <f>F58-F27</f>
        <v>-0.21799999475479126</v>
      </c>
      <c r="G62" s="111"/>
      <c r="H62" s="110">
        <f>H58-H27</f>
        <v>-0.21799999475479126</v>
      </c>
      <c r="I62" s="1"/>
    </row>
    <row r="63" spans="2:9" x14ac:dyDescent="0.25">
      <c r="B63" s="13"/>
      <c r="C63" s="4"/>
      <c r="D63" s="13"/>
      <c r="E63" s="135"/>
      <c r="F63" s="114"/>
      <c r="G63" s="105"/>
      <c r="H63" s="90"/>
      <c r="I63" s="1"/>
    </row>
    <row r="64" spans="2:9" ht="26.25" customHeight="1" x14ac:dyDescent="0.25">
      <c r="B64" s="156" t="s">
        <v>132</v>
      </c>
      <c r="C64" s="156"/>
      <c r="D64" s="112" t="s">
        <v>111</v>
      </c>
      <c r="E64" s="113"/>
      <c r="F64" s="113"/>
      <c r="I64" s="4"/>
    </row>
    <row r="65" spans="2:9" ht="26.25" customHeight="1" x14ac:dyDescent="0.25">
      <c r="B65" s="157" t="s">
        <v>131</v>
      </c>
      <c r="C65" s="157"/>
      <c r="D65" s="114" t="s">
        <v>107</v>
      </c>
      <c r="E65" s="105"/>
      <c r="F65" s="90"/>
      <c r="I65" s="4"/>
    </row>
    <row r="66" spans="2:9" x14ac:dyDescent="0.25">
      <c r="C66" s="6"/>
      <c r="D66" s="3"/>
      <c r="E66" s="124"/>
      <c r="F66" s="111"/>
      <c r="G66" s="115"/>
      <c r="H66" s="110"/>
      <c r="I66" s="1"/>
    </row>
    <row r="67" spans="2:9" x14ac:dyDescent="0.25">
      <c r="B67" s="10"/>
      <c r="C67" s="10" t="s">
        <v>41</v>
      </c>
      <c r="D67" s="11" t="s">
        <v>41</v>
      </c>
      <c r="E67" s="11"/>
      <c r="F67" s="100"/>
      <c r="G67" s="101"/>
      <c r="H67" s="100"/>
      <c r="I67" s="4"/>
    </row>
    <row r="68" spans="2:9" x14ac:dyDescent="0.25">
      <c r="B68" s="1"/>
      <c r="C68" s="1"/>
      <c r="D68" s="1"/>
      <c r="E68" s="125"/>
      <c r="F68" s="100"/>
      <c r="G68" s="101"/>
      <c r="H68" s="100"/>
      <c r="I68" s="1"/>
    </row>
  </sheetData>
  <mergeCells count="64">
    <mergeCell ref="B41:D41"/>
    <mergeCell ref="B47:D47"/>
    <mergeCell ref="B45:D45"/>
    <mergeCell ref="B46:D46"/>
    <mergeCell ref="B58:D58"/>
    <mergeCell ref="B55:D55"/>
    <mergeCell ref="B57:D57"/>
    <mergeCell ref="B56:D56"/>
    <mergeCell ref="B51:D51"/>
    <mergeCell ref="B49:D49"/>
    <mergeCell ref="B53:D53"/>
    <mergeCell ref="B50:D50"/>
    <mergeCell ref="B52:D52"/>
    <mergeCell ref="B54:D54"/>
    <mergeCell ref="B42:D42"/>
    <mergeCell ref="B64:C64"/>
    <mergeCell ref="B65:C65"/>
    <mergeCell ref="B62:D62"/>
    <mergeCell ref="B60:D60"/>
    <mergeCell ref="B8:D8"/>
    <mergeCell ref="B32:D32"/>
    <mergeCell ref="B21:D21"/>
    <mergeCell ref="B9:D9"/>
    <mergeCell ref="B22:D22"/>
    <mergeCell ref="B11:D11"/>
    <mergeCell ref="B13:D13"/>
    <mergeCell ref="B14:D14"/>
    <mergeCell ref="B15:D15"/>
    <mergeCell ref="B29:D29"/>
    <mergeCell ref="B23:D23"/>
    <mergeCell ref="B59:D59"/>
    <mergeCell ref="F1:H1"/>
    <mergeCell ref="B7:D7"/>
    <mergeCell ref="A1:D1"/>
    <mergeCell ref="B6:D6"/>
    <mergeCell ref="F2:H2"/>
    <mergeCell ref="B5:D5"/>
    <mergeCell ref="B4:D4"/>
    <mergeCell ref="A2:E2"/>
    <mergeCell ref="B37:D37"/>
    <mergeCell ref="B16:D16"/>
    <mergeCell ref="B31:D31"/>
    <mergeCell ref="B17:D17"/>
    <mergeCell ref="B18:D18"/>
    <mergeCell ref="B19:D19"/>
    <mergeCell ref="B30:D30"/>
    <mergeCell ref="B26:D26"/>
    <mergeCell ref="B28:D28"/>
    <mergeCell ref="B10:C10"/>
    <mergeCell ref="B20:C20"/>
    <mergeCell ref="B12:D12"/>
    <mergeCell ref="B48:D48"/>
    <mergeCell ref="B34:D34"/>
    <mergeCell ref="B38:D38"/>
    <mergeCell ref="B39:D39"/>
    <mergeCell ref="B35:D35"/>
    <mergeCell ref="B36:D36"/>
    <mergeCell ref="B33:D33"/>
    <mergeCell ref="B43:D43"/>
    <mergeCell ref="B44:D44"/>
    <mergeCell ref="B27:D27"/>
    <mergeCell ref="B24:D24"/>
    <mergeCell ref="B25:D25"/>
    <mergeCell ref="B40:D40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2"/>
  <sheetViews>
    <sheetView zoomScale="85" zoomScaleNormal="85" workbookViewId="0">
      <selection activeCell="B2" sqref="B2:E2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1" t="s">
        <v>0</v>
      </c>
      <c r="C1" s="161"/>
      <c r="D1" s="161"/>
      <c r="E1" s="161"/>
      <c r="F1" s="161"/>
      <c r="G1" s="14"/>
      <c r="H1" s="14"/>
      <c r="I1" s="14"/>
    </row>
    <row r="2" spans="2:9" ht="42.75" customHeight="1" x14ac:dyDescent="0.25">
      <c r="B2" s="165" t="s">
        <v>137</v>
      </c>
      <c r="C2" s="165"/>
      <c r="D2" s="165"/>
      <c r="E2" s="165"/>
      <c r="F2" s="164" t="s">
        <v>1</v>
      </c>
      <c r="G2" s="164"/>
      <c r="H2" s="164"/>
      <c r="I2" s="25"/>
    </row>
    <row r="3" spans="2:9" ht="15" customHeight="1" x14ac:dyDescent="0.25">
      <c r="B3" s="160"/>
      <c r="C3" s="160"/>
      <c r="D3" s="160"/>
      <c r="E3" s="160"/>
      <c r="F3" s="20"/>
      <c r="G3" s="20"/>
      <c r="H3" s="20"/>
      <c r="I3" s="20"/>
    </row>
    <row r="4" spans="2:9" ht="15.75" x14ac:dyDescent="0.25">
      <c r="B4" s="166"/>
      <c r="C4" s="166"/>
      <c r="D4" s="166"/>
      <c r="E4" s="66"/>
      <c r="F4" s="68" t="s">
        <v>138</v>
      </c>
      <c r="G4" s="68"/>
      <c r="H4" s="68" t="s">
        <v>139</v>
      </c>
      <c r="I4" s="23"/>
    </row>
    <row r="5" spans="2:9" ht="22.5" customHeight="1" x14ac:dyDescent="0.25">
      <c r="B5" s="167"/>
      <c r="C5" s="167"/>
      <c r="D5" s="167"/>
      <c r="E5" s="27"/>
      <c r="F5" s="28"/>
      <c r="G5" s="29"/>
      <c r="H5" s="28"/>
      <c r="I5" s="21"/>
    </row>
    <row r="6" spans="2:9" ht="20.100000000000001" customHeight="1" x14ac:dyDescent="0.25">
      <c r="B6" s="163" t="s">
        <v>42</v>
      </c>
      <c r="C6" s="163"/>
      <c r="D6" s="163"/>
      <c r="E6" s="30">
        <v>4</v>
      </c>
      <c r="F6" s="127">
        <v>132611082</v>
      </c>
      <c r="G6" s="19"/>
      <c r="H6" s="128">
        <v>131787248</v>
      </c>
      <c r="I6" s="19"/>
    </row>
    <row r="7" spans="2:9" ht="20.100000000000001" customHeight="1" x14ac:dyDescent="0.25">
      <c r="B7" s="163" t="s">
        <v>43</v>
      </c>
      <c r="C7" s="163"/>
      <c r="D7" s="163"/>
      <c r="E7" s="30">
        <v>5</v>
      </c>
      <c r="F7" s="129">
        <v>-71286802</v>
      </c>
      <c r="G7" s="130"/>
      <c r="H7" s="131">
        <v>-79369365</v>
      </c>
      <c r="I7" s="19"/>
    </row>
    <row r="8" spans="2:9" ht="20.100000000000001" customHeight="1" x14ac:dyDescent="0.25">
      <c r="B8" s="163" t="s">
        <v>44</v>
      </c>
      <c r="C8" s="163"/>
      <c r="D8" s="163"/>
      <c r="E8" s="31"/>
      <c r="F8" s="40">
        <f>SUM(F6:F7)</f>
        <v>61324280</v>
      </c>
      <c r="G8" s="34"/>
      <c r="H8" s="40">
        <f>SUM(H6:H7)</f>
        <v>52417883</v>
      </c>
      <c r="I8" s="19"/>
    </row>
    <row r="9" spans="2:9" ht="20.100000000000001" customHeight="1" x14ac:dyDescent="0.25">
      <c r="B9" s="163" t="s">
        <v>45</v>
      </c>
      <c r="C9" s="163"/>
      <c r="D9" s="163"/>
      <c r="E9" s="30">
        <v>6</v>
      </c>
      <c r="F9" s="127">
        <v>-29723174</v>
      </c>
      <c r="G9" s="19"/>
      <c r="H9" s="128">
        <v>-31359731</v>
      </c>
      <c r="I9" s="19"/>
    </row>
    <row r="10" spans="2:9" ht="20.100000000000001" customHeight="1" x14ac:dyDescent="0.25">
      <c r="B10" s="163" t="s">
        <v>46</v>
      </c>
      <c r="C10" s="163"/>
      <c r="D10" s="163"/>
      <c r="E10" s="30">
        <v>7</v>
      </c>
      <c r="F10" s="129">
        <v>-8612427</v>
      </c>
      <c r="G10" s="19"/>
      <c r="H10" s="131">
        <v>-8053238</v>
      </c>
      <c r="I10" s="19"/>
    </row>
    <row r="11" spans="2:9" ht="20.100000000000001" customHeight="1" x14ac:dyDescent="0.25">
      <c r="B11" s="168" t="s">
        <v>47</v>
      </c>
      <c r="C11" s="168"/>
      <c r="D11" s="168"/>
      <c r="E11" s="30"/>
      <c r="F11" s="33">
        <f>SUM(F8:F10)</f>
        <v>22988679</v>
      </c>
      <c r="G11" s="34"/>
      <c r="H11" s="33">
        <f>SUM(H8:H10)</f>
        <v>13004914</v>
      </c>
      <c r="I11" s="24"/>
    </row>
    <row r="12" spans="2:9" ht="20.100000000000001" customHeight="1" x14ac:dyDescent="0.25">
      <c r="B12" s="163" t="s">
        <v>48</v>
      </c>
      <c r="C12" s="163"/>
      <c r="D12" s="163"/>
      <c r="E12" s="30">
        <v>8</v>
      </c>
      <c r="F12" s="127">
        <v>-6563571</v>
      </c>
      <c r="G12" s="19"/>
      <c r="H12" s="128">
        <v>-5752108</v>
      </c>
      <c r="I12" s="19"/>
    </row>
    <row r="13" spans="2:9" ht="20.100000000000001" customHeight="1" x14ac:dyDescent="0.25">
      <c r="B13" s="163" t="s">
        <v>49</v>
      </c>
      <c r="C13" s="163"/>
      <c r="D13" s="163"/>
      <c r="E13" s="30"/>
      <c r="F13" s="127">
        <v>-348142</v>
      </c>
      <c r="G13" s="19"/>
      <c r="H13" s="128">
        <v>1629770</v>
      </c>
      <c r="I13" s="19"/>
    </row>
    <row r="14" spans="2:9" ht="20.100000000000001" customHeight="1" x14ac:dyDescent="0.25">
      <c r="B14" s="163" t="s">
        <v>50</v>
      </c>
      <c r="C14" s="163"/>
      <c r="D14" s="163"/>
      <c r="E14" s="30"/>
      <c r="F14" s="127">
        <v>717520</v>
      </c>
      <c r="G14" s="19"/>
      <c r="H14" s="128">
        <v>52361</v>
      </c>
      <c r="I14" s="19"/>
    </row>
    <row r="15" spans="2:9" ht="20.100000000000001" customHeight="1" x14ac:dyDescent="0.25">
      <c r="B15" s="163" t="s">
        <v>51</v>
      </c>
      <c r="C15" s="163"/>
      <c r="D15" s="163"/>
      <c r="E15" s="30">
        <v>9</v>
      </c>
      <c r="F15" s="129">
        <v>647309</v>
      </c>
      <c r="G15" s="19"/>
      <c r="H15" s="131">
        <v>469268</v>
      </c>
      <c r="I15" s="19"/>
    </row>
    <row r="16" spans="2:9" ht="32.25" customHeight="1" x14ac:dyDescent="0.25">
      <c r="B16" s="163" t="s">
        <v>52</v>
      </c>
      <c r="C16" s="163"/>
      <c r="D16" s="163"/>
      <c r="E16" s="30"/>
      <c r="F16" s="132">
        <f>SUM(F11:F15)</f>
        <v>17441795</v>
      </c>
      <c r="G16" s="34"/>
      <c r="H16" s="132">
        <f>SUM(H11:H15)</f>
        <v>9404205</v>
      </c>
      <c r="I16" s="19"/>
    </row>
    <row r="17" spans="2:9" ht="20.100000000000001" customHeight="1" x14ac:dyDescent="0.25">
      <c r="B17" s="163" t="s">
        <v>53</v>
      </c>
      <c r="C17" s="163"/>
      <c r="D17" s="163"/>
      <c r="E17" s="30">
        <v>10</v>
      </c>
      <c r="F17" s="127">
        <v>-2417867</v>
      </c>
      <c r="G17" s="19"/>
      <c r="H17" s="128">
        <v>-1110385</v>
      </c>
      <c r="I17" s="19"/>
    </row>
    <row r="18" spans="2:9" ht="20.100000000000001" customHeight="1" x14ac:dyDescent="0.25">
      <c r="B18" s="163" t="s">
        <v>126</v>
      </c>
      <c r="C18" s="163"/>
      <c r="D18" s="163"/>
      <c r="E18" s="30"/>
      <c r="F18" s="40">
        <f>F16+F17</f>
        <v>15023928</v>
      </c>
      <c r="G18" s="34"/>
      <c r="H18" s="40">
        <f>H16+H17</f>
        <v>8293820</v>
      </c>
      <c r="I18" s="19"/>
    </row>
    <row r="19" spans="2:9" ht="20.100000000000001" customHeight="1" x14ac:dyDescent="0.25">
      <c r="B19" s="163" t="s">
        <v>54</v>
      </c>
      <c r="C19" s="163"/>
      <c r="D19" s="163"/>
      <c r="E19" s="30"/>
      <c r="F19" s="32"/>
      <c r="G19" s="29"/>
      <c r="H19" s="86"/>
      <c r="I19" s="19"/>
    </row>
    <row r="20" spans="2:9" ht="20.100000000000001" customHeight="1" x14ac:dyDescent="0.25">
      <c r="B20" s="163" t="s">
        <v>55</v>
      </c>
      <c r="C20" s="163"/>
      <c r="D20" s="163"/>
      <c r="E20" s="30"/>
      <c r="F20" s="127">
        <v>19198</v>
      </c>
      <c r="G20" s="19"/>
      <c r="H20" s="127">
        <v>14181</v>
      </c>
      <c r="I20" s="19"/>
    </row>
    <row r="21" spans="2:9" ht="20.100000000000001" customHeight="1" thickBot="1" x14ac:dyDescent="0.3">
      <c r="B21" s="163" t="s">
        <v>97</v>
      </c>
      <c r="C21" s="163"/>
      <c r="D21" s="163"/>
      <c r="E21" s="30"/>
      <c r="F21" s="41">
        <f>SUM(F20)</f>
        <v>19198</v>
      </c>
      <c r="G21" s="29"/>
      <c r="H21" s="41">
        <f>SUM(H20+H19)</f>
        <v>14181</v>
      </c>
      <c r="I21" s="19"/>
    </row>
    <row r="22" spans="2:9" ht="20.100000000000001" customHeight="1" thickTop="1" x14ac:dyDescent="0.25">
      <c r="B22" s="163" t="s">
        <v>56</v>
      </c>
      <c r="C22" s="163"/>
      <c r="D22" s="163"/>
      <c r="E22" s="30"/>
      <c r="F22" s="32">
        <f>F18+F21</f>
        <v>15043126</v>
      </c>
      <c r="G22" s="29"/>
      <c r="H22" s="29">
        <f>H18+H21</f>
        <v>8308001</v>
      </c>
      <c r="I22" s="19"/>
    </row>
    <row r="23" spans="2:9" ht="20.100000000000001" customHeight="1" x14ac:dyDescent="0.25">
      <c r="B23" s="163"/>
      <c r="C23" s="163"/>
      <c r="D23" s="163"/>
      <c r="E23" s="30"/>
      <c r="F23" s="32"/>
      <c r="G23" s="29"/>
      <c r="H23" s="32"/>
      <c r="I23" s="19"/>
    </row>
    <row r="24" spans="2:9" ht="20.100000000000001" customHeight="1" x14ac:dyDescent="0.25">
      <c r="B24" s="162"/>
      <c r="C24" s="162"/>
      <c r="D24" s="162"/>
      <c r="E24" s="30"/>
      <c r="F24" s="35"/>
      <c r="G24" s="29"/>
      <c r="H24" s="36"/>
      <c r="I24" s="19"/>
    </row>
    <row r="25" spans="2:9" ht="20.100000000000001" customHeight="1" x14ac:dyDescent="0.25">
      <c r="B25" s="162" t="s">
        <v>57</v>
      </c>
      <c r="C25" s="162"/>
      <c r="D25" s="162"/>
      <c r="E25" s="30"/>
      <c r="F25" s="32">
        <v>4351.3185218653061</v>
      </c>
      <c r="G25" s="29"/>
      <c r="H25" s="28">
        <v>2402.1050009702467</v>
      </c>
      <c r="I25" s="19"/>
    </row>
    <row r="26" spans="2:9" x14ac:dyDescent="0.25">
      <c r="B26" s="15"/>
      <c r="C26" s="15"/>
      <c r="D26" s="15"/>
      <c r="E26" s="17"/>
      <c r="F26" s="21"/>
      <c r="G26" s="19"/>
      <c r="H26" s="19"/>
      <c r="I26" s="19"/>
    </row>
    <row r="27" spans="2:9" ht="15.75" x14ac:dyDescent="0.25">
      <c r="B27" s="169" t="s">
        <v>40</v>
      </c>
      <c r="C27" s="169"/>
      <c r="D27" s="169"/>
      <c r="E27" s="22"/>
      <c r="F27" s="18"/>
      <c r="G27" s="14"/>
      <c r="H27" s="14"/>
      <c r="I27" s="26"/>
    </row>
    <row r="28" spans="2:9" x14ac:dyDescent="0.25">
      <c r="B28" s="15"/>
      <c r="C28" s="15"/>
      <c r="D28" s="15"/>
      <c r="E28" s="22"/>
      <c r="F28" s="18"/>
      <c r="G28" s="14"/>
      <c r="H28" s="14"/>
      <c r="I28" s="14"/>
    </row>
    <row r="29" spans="2:9" ht="15.75" x14ac:dyDescent="0.25">
      <c r="B29" s="37"/>
      <c r="C29" s="15"/>
      <c r="D29" s="38"/>
      <c r="E29" s="16"/>
      <c r="F29" s="16"/>
      <c r="I29" s="26"/>
    </row>
    <row r="30" spans="2:9" x14ac:dyDescent="0.25">
      <c r="B30" s="156" t="s">
        <v>132</v>
      </c>
      <c r="C30" s="156"/>
      <c r="D30" s="95" t="s">
        <v>111</v>
      </c>
      <c r="E30" s="96"/>
      <c r="F30" s="96"/>
      <c r="I30" s="16"/>
    </row>
    <row r="31" spans="2:9" ht="36.75" customHeight="1" x14ac:dyDescent="0.25">
      <c r="B31" s="157" t="s">
        <v>131</v>
      </c>
      <c r="C31" s="157"/>
      <c r="D31" s="3" t="s">
        <v>108</v>
      </c>
      <c r="E31" s="3"/>
      <c r="F31" s="3"/>
      <c r="I31" s="26"/>
    </row>
    <row r="32" spans="2:9" x14ac:dyDescent="0.25">
      <c r="B32" s="39"/>
      <c r="C32" s="14"/>
      <c r="D32" s="16"/>
      <c r="E32" s="14"/>
      <c r="F32" s="18"/>
      <c r="G32" s="14"/>
      <c r="H32" s="14"/>
      <c r="I32" s="14"/>
    </row>
  </sheetData>
  <mergeCells count="29">
    <mergeCell ref="B31:C31"/>
    <mergeCell ref="B19:D19"/>
    <mergeCell ref="B15:D15"/>
    <mergeCell ref="B10:D10"/>
    <mergeCell ref="B18:D18"/>
    <mergeCell ref="B11:D11"/>
    <mergeCell ref="B16:D16"/>
    <mergeCell ref="B12:D12"/>
    <mergeCell ref="B30:C30"/>
    <mergeCell ref="B27:D27"/>
    <mergeCell ref="B14:D14"/>
    <mergeCell ref="B17:D17"/>
    <mergeCell ref="B21:D21"/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zoomScale="80" zoomScaleNormal="80" workbookViewId="0">
      <selection sqref="A1:F1"/>
    </sheetView>
  </sheetViews>
  <sheetFormatPr defaultRowHeight="15" x14ac:dyDescent="0.25"/>
  <cols>
    <col min="1" max="1" width="33.28515625" customWidth="1"/>
    <col min="2" max="2" width="13.42578125" customWidth="1"/>
    <col min="3" max="3" width="1.5703125" customWidth="1"/>
    <col min="4" max="4" width="22.5703125" customWidth="1"/>
    <col min="5" max="5" width="1.5703125" customWidth="1"/>
    <col min="6" max="6" width="15.42578125" customWidth="1"/>
    <col min="7" max="7" width="1.5703125" customWidth="1"/>
    <col min="8" max="8" width="14.28515625" customWidth="1"/>
    <col min="9" max="9" width="1.5703125" customWidth="1"/>
    <col min="10" max="10" width="15.7109375" customWidth="1"/>
    <col min="11" max="11" width="13.28515625" bestFit="1" customWidth="1"/>
    <col min="12" max="12" width="11.28515625" bestFit="1" customWidth="1"/>
  </cols>
  <sheetData>
    <row r="1" spans="1:12" ht="28.5" customHeight="1" x14ac:dyDescent="0.25">
      <c r="A1" s="172" t="s">
        <v>0</v>
      </c>
      <c r="B1" s="172"/>
      <c r="C1" s="172"/>
      <c r="D1" s="172"/>
      <c r="E1" s="172"/>
      <c r="F1" s="172"/>
      <c r="G1" s="63"/>
      <c r="H1" s="62"/>
      <c r="I1" s="63"/>
      <c r="J1" s="63"/>
      <c r="K1" s="62"/>
    </row>
    <row r="2" spans="1:12" ht="28.5" customHeight="1" x14ac:dyDescent="0.25">
      <c r="A2" s="173" t="s">
        <v>140</v>
      </c>
      <c r="B2" s="173"/>
      <c r="C2" s="173"/>
      <c r="D2" s="173"/>
      <c r="E2" s="173"/>
      <c r="F2" s="173"/>
      <c r="G2" s="173"/>
      <c r="H2" s="173"/>
      <c r="I2" s="65"/>
      <c r="K2" s="64" t="s">
        <v>1</v>
      </c>
    </row>
    <row r="3" spans="1:12" ht="48.75" customHeight="1" thickBot="1" x14ac:dyDescent="0.3">
      <c r="A3" s="71"/>
      <c r="B3" s="97" t="s">
        <v>99</v>
      </c>
      <c r="C3" s="97"/>
      <c r="D3" s="97" t="s">
        <v>105</v>
      </c>
      <c r="E3" s="97"/>
      <c r="F3" s="97" t="s">
        <v>100</v>
      </c>
      <c r="G3" s="97"/>
      <c r="H3" s="97" t="s">
        <v>101</v>
      </c>
      <c r="I3" s="97"/>
      <c r="J3" s="97" t="s">
        <v>102</v>
      </c>
      <c r="K3" s="97" t="s">
        <v>103</v>
      </c>
    </row>
    <row r="4" spans="1:12" ht="16.5" thickTop="1" thickBot="1" x14ac:dyDescent="0.3">
      <c r="A4" s="70" t="s">
        <v>122</v>
      </c>
      <c r="B4" s="60">
        <v>2787696</v>
      </c>
      <c r="C4" s="60"/>
      <c r="D4" s="60">
        <v>-947400</v>
      </c>
      <c r="E4" s="60"/>
      <c r="F4" s="60">
        <v>3515133</v>
      </c>
      <c r="G4" s="60"/>
      <c r="H4" s="60">
        <v>-10327</v>
      </c>
      <c r="I4" s="60"/>
      <c r="J4" s="60">
        <v>2541386</v>
      </c>
      <c r="K4" s="60">
        <f t="shared" ref="K4:K10" si="0">SUM(B4:J4)</f>
        <v>7886488</v>
      </c>
      <c r="L4" s="67"/>
    </row>
    <row r="5" spans="1:12" ht="15.75" thickTop="1" x14ac:dyDescent="0.25">
      <c r="A5" s="70" t="s">
        <v>95</v>
      </c>
      <c r="B5" s="58"/>
      <c r="C5" s="58"/>
      <c r="D5" s="58"/>
      <c r="E5" s="58"/>
      <c r="F5" s="58"/>
      <c r="G5" s="58"/>
      <c r="H5" s="58"/>
      <c r="I5" s="58"/>
      <c r="J5" s="58">
        <v>8293820</v>
      </c>
      <c r="K5" s="58">
        <f t="shared" si="0"/>
        <v>8293820</v>
      </c>
      <c r="L5" s="67"/>
    </row>
    <row r="6" spans="1:12" x14ac:dyDescent="0.25">
      <c r="A6" s="70" t="s">
        <v>97</v>
      </c>
      <c r="B6" s="58"/>
      <c r="C6" s="58"/>
      <c r="D6" s="58"/>
      <c r="E6" s="58"/>
      <c r="F6" s="58"/>
      <c r="G6" s="58"/>
      <c r="H6" s="139">
        <v>14181</v>
      </c>
      <c r="I6" s="58"/>
      <c r="J6" s="58"/>
      <c r="K6" s="58">
        <f t="shared" si="0"/>
        <v>14181</v>
      </c>
      <c r="L6" s="67"/>
    </row>
    <row r="7" spans="1:12" x14ac:dyDescent="0.25">
      <c r="A7" s="70" t="s">
        <v>120</v>
      </c>
      <c r="B7" s="58"/>
      <c r="C7" s="58"/>
      <c r="D7" s="58"/>
      <c r="E7" s="58"/>
      <c r="F7" s="58"/>
      <c r="G7" s="58"/>
      <c r="H7" s="58">
        <f>H5+H6</f>
        <v>14181</v>
      </c>
      <c r="I7" s="58"/>
      <c r="J7" s="58">
        <f>J5+J6</f>
        <v>8293820</v>
      </c>
      <c r="K7" s="58">
        <f t="shared" si="0"/>
        <v>8308001</v>
      </c>
      <c r="L7" s="67"/>
    </row>
    <row r="8" spans="1:12" x14ac:dyDescent="0.25">
      <c r="A8" s="70" t="s">
        <v>121</v>
      </c>
      <c r="B8" s="58"/>
      <c r="C8" s="58"/>
      <c r="D8" s="58"/>
      <c r="E8" s="58"/>
      <c r="F8" s="58"/>
      <c r="G8" s="58"/>
      <c r="H8" s="58"/>
      <c r="I8" s="58"/>
      <c r="J8" s="58">
        <v>0</v>
      </c>
      <c r="K8" s="58">
        <f t="shared" si="0"/>
        <v>0</v>
      </c>
      <c r="L8" s="67"/>
    </row>
    <row r="9" spans="1:12" ht="30" x14ac:dyDescent="0.25">
      <c r="A9" s="70" t="s">
        <v>128</v>
      </c>
      <c r="B9" s="58"/>
      <c r="C9" s="58"/>
      <c r="D9" s="58"/>
      <c r="E9" s="58"/>
      <c r="F9" s="58"/>
      <c r="G9" s="58"/>
      <c r="H9" s="58"/>
      <c r="I9" s="58"/>
      <c r="J9" s="139">
        <v>2150921</v>
      </c>
      <c r="K9" s="58">
        <f t="shared" si="0"/>
        <v>2150921</v>
      </c>
      <c r="L9" s="67"/>
    </row>
    <row r="10" spans="1:12" ht="30" x14ac:dyDescent="0.25">
      <c r="A10" s="70" t="s">
        <v>96</v>
      </c>
      <c r="B10" s="58"/>
      <c r="C10" s="58"/>
      <c r="D10" s="58"/>
      <c r="E10" s="58"/>
      <c r="F10" s="134">
        <v>-488506</v>
      </c>
      <c r="G10" s="58"/>
      <c r="H10" s="58"/>
      <c r="I10" s="58"/>
      <c r="J10" s="58">
        <f>-F10</f>
        <v>488506</v>
      </c>
      <c r="K10" s="58">
        <f t="shared" si="0"/>
        <v>0</v>
      </c>
      <c r="L10" s="67"/>
    </row>
    <row r="11" spans="1:12" x14ac:dyDescent="0.25">
      <c r="A11" s="70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67"/>
    </row>
    <row r="12" spans="1:12" ht="15.75" thickBot="1" x14ac:dyDescent="0.3">
      <c r="A12" s="70" t="s">
        <v>141</v>
      </c>
      <c r="B12" s="60">
        <f>SUM(B4:B11)</f>
        <v>2787696</v>
      </c>
      <c r="C12" s="60"/>
      <c r="D12" s="60">
        <f>SUM(D4:D11)</f>
        <v>-947400</v>
      </c>
      <c r="E12" s="60"/>
      <c r="F12" s="60">
        <f>SUM(F4:F11)</f>
        <v>3026627</v>
      </c>
      <c r="G12" s="60"/>
      <c r="H12" s="60">
        <f>SUM(H4:H11)-H7</f>
        <v>3854</v>
      </c>
      <c r="I12" s="60"/>
      <c r="J12" s="60">
        <f>SUM(J4:J11)-J7</f>
        <v>13474633</v>
      </c>
      <c r="K12" s="60">
        <f>SUM(K4:K11)-K7</f>
        <v>18345410</v>
      </c>
      <c r="L12" s="67"/>
    </row>
    <row r="13" spans="1:12" ht="15.75" thickTop="1" x14ac:dyDescent="0.25">
      <c r="A13" s="70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67"/>
    </row>
    <row r="14" spans="1:12" x14ac:dyDescent="0.25">
      <c r="A14" s="70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67"/>
    </row>
    <row r="15" spans="1:12" x14ac:dyDescent="0.25">
      <c r="A15" s="70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67"/>
    </row>
    <row r="16" spans="1:12" x14ac:dyDescent="0.25">
      <c r="A16" s="70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67"/>
    </row>
    <row r="17" spans="1:12" ht="15.75" thickBot="1" x14ac:dyDescent="0.3">
      <c r="A17" s="70" t="s">
        <v>133</v>
      </c>
      <c r="B17" s="60">
        <v>2787696</v>
      </c>
      <c r="C17" s="60"/>
      <c r="D17" s="60">
        <v>-947400</v>
      </c>
      <c r="E17" s="60"/>
      <c r="F17" s="60">
        <v>2885911</v>
      </c>
      <c r="G17" s="60"/>
      <c r="H17" s="60">
        <v>-250496</v>
      </c>
      <c r="I17" s="60"/>
      <c r="J17" s="60">
        <v>7694679</v>
      </c>
      <c r="K17" s="60">
        <f>SUM(B17:J17)</f>
        <v>12170390</v>
      </c>
      <c r="L17" s="67"/>
    </row>
    <row r="18" spans="1:12" ht="15.75" thickTop="1" x14ac:dyDescent="0.25">
      <c r="A18" s="70" t="s">
        <v>95</v>
      </c>
      <c r="B18" s="72"/>
      <c r="C18" s="72"/>
      <c r="D18" s="72"/>
      <c r="E18" s="72"/>
      <c r="F18" s="138"/>
      <c r="G18" s="138"/>
      <c r="H18" s="138"/>
      <c r="I18" s="138"/>
      <c r="J18" s="134">
        <v>15023928</v>
      </c>
      <c r="K18" s="58">
        <f>SUM(B18:J18)</f>
        <v>15023928</v>
      </c>
      <c r="L18" s="67"/>
    </row>
    <row r="19" spans="1:12" x14ac:dyDescent="0.25">
      <c r="A19" s="70" t="s">
        <v>97</v>
      </c>
      <c r="B19" s="73" t="s">
        <v>104</v>
      </c>
      <c r="C19" s="72"/>
      <c r="D19" s="73" t="s">
        <v>104</v>
      </c>
      <c r="E19" s="72"/>
      <c r="F19" s="139" t="s">
        <v>104</v>
      </c>
      <c r="G19" s="138"/>
      <c r="H19" s="139">
        <v>19198</v>
      </c>
      <c r="I19" s="138"/>
      <c r="J19" s="134">
        <v>0</v>
      </c>
      <c r="K19" s="58">
        <f>SUM(B19:J19)</f>
        <v>19198</v>
      </c>
      <c r="L19" s="67"/>
    </row>
    <row r="20" spans="1:12" x14ac:dyDescent="0.25">
      <c r="A20" s="70" t="s">
        <v>120</v>
      </c>
      <c r="B20" s="73" t="s">
        <v>104</v>
      </c>
      <c r="C20" s="72"/>
      <c r="D20" s="73" t="s">
        <v>104</v>
      </c>
      <c r="E20" s="72"/>
      <c r="F20" s="139"/>
      <c r="G20" s="138"/>
      <c r="H20" s="139">
        <f>H19+H18</f>
        <v>19198</v>
      </c>
      <c r="I20" s="138"/>
      <c r="J20" s="139">
        <f>J19+J18</f>
        <v>15023928</v>
      </c>
      <c r="K20" s="58">
        <f>SUM(B20:J20)</f>
        <v>15043126</v>
      </c>
      <c r="L20" s="67"/>
    </row>
    <row r="21" spans="1:12" ht="30.75" thickBot="1" x14ac:dyDescent="0.3">
      <c r="A21" s="70" t="s">
        <v>96</v>
      </c>
      <c r="B21" s="74" t="s">
        <v>104</v>
      </c>
      <c r="C21" s="75"/>
      <c r="D21" s="74" t="s">
        <v>104</v>
      </c>
      <c r="E21" s="75"/>
      <c r="F21" s="140">
        <v>336716</v>
      </c>
      <c r="G21" s="140"/>
      <c r="H21" s="140"/>
      <c r="I21" s="140"/>
      <c r="J21" s="140">
        <f>-F21</f>
        <v>-336716</v>
      </c>
      <c r="K21" s="60">
        <v>0</v>
      </c>
      <c r="L21" s="67"/>
    </row>
    <row r="22" spans="1:12" ht="16.5" thickTop="1" thickBot="1" x14ac:dyDescent="0.3">
      <c r="A22" s="70" t="s">
        <v>142</v>
      </c>
      <c r="B22" s="60">
        <f>SUM(B17:B21)</f>
        <v>2787696</v>
      </c>
      <c r="C22" s="60"/>
      <c r="D22" s="60">
        <f>SUM(D17:D21)</f>
        <v>-947400</v>
      </c>
      <c r="E22" s="60"/>
      <c r="F22" s="60">
        <f>SUM(F17:F21)</f>
        <v>3222627</v>
      </c>
      <c r="G22" s="60"/>
      <c r="H22" s="60">
        <f>SUM(H17:H21)-H20</f>
        <v>-231298</v>
      </c>
      <c r="I22" s="60"/>
      <c r="J22" s="60">
        <f>SUM(J17:J21)-J20</f>
        <v>22381891</v>
      </c>
      <c r="K22" s="60">
        <f>SUM(K17:K21)-K20</f>
        <v>27213516</v>
      </c>
      <c r="L22" s="67"/>
    </row>
    <row r="23" spans="1:12" ht="15.75" thickTop="1" x14ac:dyDescent="0.25"/>
    <row r="24" spans="1:12" x14ac:dyDescent="0.25">
      <c r="A24" s="51"/>
      <c r="B24" s="174" t="s">
        <v>40</v>
      </c>
      <c r="C24" s="174"/>
      <c r="D24" s="174"/>
      <c r="E24" s="174"/>
      <c r="F24" s="46"/>
      <c r="G24" s="54"/>
      <c r="K24" s="67">
        <f>K22-Баланс!F37</f>
        <v>0</v>
      </c>
    </row>
    <row r="25" spans="1:12" x14ac:dyDescent="0.25">
      <c r="A25" s="50"/>
      <c r="B25" s="43"/>
      <c r="C25" s="44"/>
      <c r="D25" s="44"/>
      <c r="E25" s="61"/>
      <c r="F25" s="46"/>
      <c r="G25" s="54"/>
    </row>
    <row r="26" spans="1:12" x14ac:dyDescent="0.25">
      <c r="A26" s="42"/>
      <c r="B26" s="52"/>
      <c r="C26" s="52"/>
      <c r="D26" s="145"/>
      <c r="E26" s="79"/>
      <c r="F26" s="55"/>
      <c r="G26" s="146"/>
      <c r="H26" s="145"/>
    </row>
    <row r="27" spans="1:12" ht="15" customHeight="1" x14ac:dyDescent="0.25">
      <c r="A27" s="42"/>
      <c r="B27" s="170" t="s">
        <v>132</v>
      </c>
      <c r="C27" s="170"/>
      <c r="D27" s="170"/>
      <c r="E27" s="96"/>
      <c r="F27" s="96" t="s">
        <v>111</v>
      </c>
    </row>
    <row r="28" spans="1:12" ht="32.25" customHeight="1" x14ac:dyDescent="0.25">
      <c r="A28" s="42"/>
      <c r="B28" s="171" t="s">
        <v>131</v>
      </c>
      <c r="C28" s="171"/>
      <c r="D28" s="171"/>
      <c r="E28" s="3"/>
      <c r="F28" s="3" t="s">
        <v>107</v>
      </c>
    </row>
    <row r="29" spans="1:12" x14ac:dyDescent="0.25">
      <c r="A29" s="42"/>
      <c r="B29" s="45"/>
      <c r="C29" s="54"/>
      <c r="D29" s="53"/>
      <c r="E29" s="53"/>
      <c r="F29" s="44"/>
      <c r="G29" s="46"/>
    </row>
  </sheetData>
  <mergeCells count="5">
    <mergeCell ref="B27:D27"/>
    <mergeCell ref="B28:D28"/>
    <mergeCell ref="A1:F1"/>
    <mergeCell ref="A2:H2"/>
    <mergeCell ref="B24:E2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10C4-542C-471A-A808-EF7CDF661C8A}">
  <dimension ref="A1:K64"/>
  <sheetViews>
    <sheetView zoomScaleNormal="100" workbookViewId="0">
      <selection activeCell="A2" sqref="A2:D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8" x14ac:dyDescent="0.25">
      <c r="A1" s="182" t="s">
        <v>0</v>
      </c>
      <c r="B1" s="182"/>
      <c r="C1" s="182"/>
      <c r="D1" s="42"/>
      <c r="E1" s="42"/>
      <c r="F1" s="42"/>
    </row>
    <row r="2" spans="1:8" ht="38.25" customHeight="1" x14ac:dyDescent="0.25">
      <c r="A2" s="183" t="s">
        <v>143</v>
      </c>
      <c r="B2" s="183"/>
      <c r="C2" s="183"/>
      <c r="D2" s="183"/>
      <c r="E2" s="142"/>
      <c r="F2" s="142" t="s">
        <v>1</v>
      </c>
    </row>
    <row r="3" spans="1:8" ht="34.5" customHeight="1" x14ac:dyDescent="0.25">
      <c r="A3" s="184" t="s">
        <v>58</v>
      </c>
      <c r="B3" s="184"/>
      <c r="C3" s="184"/>
      <c r="D3" s="57" t="str">
        <f>ОПУ!F4</f>
        <v>9 месяцев 2024</v>
      </c>
      <c r="E3" s="81"/>
      <c r="F3" s="57" t="str">
        <f>ОПУ!H4</f>
        <v>9 месяцев 2023</v>
      </c>
    </row>
    <row r="4" spans="1:8" ht="27.75" customHeight="1" x14ac:dyDescent="0.25">
      <c r="A4" s="56"/>
      <c r="B4" s="173" t="s">
        <v>59</v>
      </c>
      <c r="C4" s="173"/>
      <c r="D4" s="133">
        <f>ОПУ!F16</f>
        <v>17441795</v>
      </c>
      <c r="E4" s="134"/>
      <c r="F4" s="133">
        <f>ОПУ!H16</f>
        <v>9404205</v>
      </c>
    </row>
    <row r="5" spans="1:8" x14ac:dyDescent="0.25">
      <c r="A5" s="173" t="s">
        <v>60</v>
      </c>
      <c r="B5" s="173"/>
      <c r="C5" s="173"/>
      <c r="D5" s="133"/>
      <c r="E5" s="134"/>
      <c r="F5" s="134"/>
      <c r="H5" s="117"/>
    </row>
    <row r="6" spans="1:8" ht="15" customHeight="1" x14ac:dyDescent="0.25">
      <c r="A6" s="56"/>
      <c r="B6" s="56"/>
      <c r="C6" s="70" t="s">
        <v>61</v>
      </c>
      <c r="D6" s="133">
        <v>2599416</v>
      </c>
      <c r="E6" s="134"/>
      <c r="F6" s="133">
        <v>2437743</v>
      </c>
    </row>
    <row r="7" spans="1:8" ht="15" customHeight="1" x14ac:dyDescent="0.25">
      <c r="A7" s="56"/>
      <c r="B7" s="56"/>
      <c r="C7" s="70" t="s">
        <v>62</v>
      </c>
      <c r="D7" s="133">
        <v>6563571</v>
      </c>
      <c r="E7" s="134"/>
      <c r="F7" s="133">
        <v>5752108</v>
      </c>
    </row>
    <row r="8" spans="1:8" ht="15" customHeight="1" x14ac:dyDescent="0.25">
      <c r="A8" s="56"/>
      <c r="B8" s="56"/>
      <c r="C8" s="70" t="s">
        <v>63</v>
      </c>
      <c r="D8" s="85">
        <v>348142</v>
      </c>
      <c r="E8" s="134"/>
      <c r="F8" s="85">
        <v>-1629770</v>
      </c>
    </row>
    <row r="9" spans="1:8" ht="15" customHeight="1" x14ac:dyDescent="0.25">
      <c r="A9" s="56"/>
      <c r="B9" s="56"/>
      <c r="C9" s="70" t="s">
        <v>123</v>
      </c>
      <c r="D9" s="85">
        <v>18660</v>
      </c>
      <c r="E9" s="134"/>
      <c r="F9" s="85">
        <v>4152</v>
      </c>
    </row>
    <row r="10" spans="1:8" ht="15" customHeight="1" x14ac:dyDescent="0.25">
      <c r="A10" s="56"/>
      <c r="B10" s="56"/>
      <c r="C10" s="70" t="s">
        <v>127</v>
      </c>
      <c r="D10" s="85">
        <v>579311</v>
      </c>
      <c r="E10" s="134"/>
      <c r="F10" s="85">
        <v>168003</v>
      </c>
    </row>
    <row r="11" spans="1:8" ht="15" hidden="1" customHeight="1" x14ac:dyDescent="0.25">
      <c r="A11" s="56"/>
      <c r="B11" s="56"/>
      <c r="C11" s="70" t="s">
        <v>98</v>
      </c>
      <c r="D11" s="85"/>
      <c r="E11" s="134"/>
      <c r="F11" s="85"/>
    </row>
    <row r="12" spans="1:8" ht="15" customHeight="1" x14ac:dyDescent="0.25">
      <c r="A12" s="56"/>
      <c r="B12" s="56"/>
      <c r="C12" s="70" t="s">
        <v>64</v>
      </c>
      <c r="D12" s="85">
        <v>-991140</v>
      </c>
      <c r="E12" s="134"/>
      <c r="F12" s="85">
        <v>-1585305</v>
      </c>
    </row>
    <row r="13" spans="1:8" ht="15.75" customHeight="1" thickBot="1" x14ac:dyDescent="0.3">
      <c r="A13" s="56"/>
      <c r="B13" s="56"/>
      <c r="C13" s="70" t="s">
        <v>65</v>
      </c>
      <c r="D13" s="85">
        <v>-717520</v>
      </c>
      <c r="E13" s="134"/>
      <c r="F13" s="85">
        <v>-52361</v>
      </c>
    </row>
    <row r="14" spans="1:8" ht="30.75" customHeight="1" thickBot="1" x14ac:dyDescent="0.3">
      <c r="A14" s="56"/>
      <c r="B14" s="173" t="s">
        <v>66</v>
      </c>
      <c r="C14" s="173"/>
      <c r="D14" s="93">
        <f>SUM(D4:D13)</f>
        <v>25842235</v>
      </c>
      <c r="E14" s="48"/>
      <c r="F14" s="59">
        <f>SUM(F4:F13)</f>
        <v>14498775</v>
      </c>
    </row>
    <row r="15" spans="1:8" x14ac:dyDescent="0.25">
      <c r="A15" s="56"/>
      <c r="B15" s="56"/>
      <c r="C15" s="77"/>
      <c r="D15" s="58"/>
      <c r="E15" s="48"/>
      <c r="F15" s="82"/>
      <c r="H15" s="117"/>
    </row>
    <row r="16" spans="1:8" ht="15" customHeight="1" x14ac:dyDescent="0.25">
      <c r="A16" s="56"/>
      <c r="B16" s="56"/>
      <c r="C16" s="70" t="s">
        <v>67</v>
      </c>
      <c r="D16" s="134">
        <v>-1746506</v>
      </c>
      <c r="E16" s="58"/>
      <c r="F16" s="134">
        <v>-2079841</v>
      </c>
    </row>
    <row r="17" spans="1:7" ht="27" customHeight="1" x14ac:dyDescent="0.25">
      <c r="A17" s="56"/>
      <c r="B17" s="56"/>
      <c r="C17" s="70" t="s">
        <v>68</v>
      </c>
      <c r="D17" s="134">
        <v>-647950</v>
      </c>
      <c r="E17" s="58"/>
      <c r="F17" s="134">
        <v>-2869537</v>
      </c>
    </row>
    <row r="18" spans="1:7" ht="15" customHeight="1" x14ac:dyDescent="0.25">
      <c r="A18" s="56"/>
      <c r="B18" s="56"/>
      <c r="C18" s="70" t="s">
        <v>69</v>
      </c>
      <c r="D18" s="134">
        <v>720484</v>
      </c>
      <c r="E18" s="58"/>
      <c r="F18" s="134">
        <v>-3921038</v>
      </c>
    </row>
    <row r="19" spans="1:7" ht="15" customHeight="1" x14ac:dyDescent="0.25">
      <c r="A19" s="56"/>
      <c r="B19" s="56"/>
      <c r="C19" s="70" t="s">
        <v>70</v>
      </c>
      <c r="D19" s="134">
        <v>-18226192</v>
      </c>
      <c r="E19" s="58"/>
      <c r="F19" s="134">
        <v>-6025767</v>
      </c>
    </row>
    <row r="20" spans="1:7" ht="15" customHeight="1" x14ac:dyDescent="0.25">
      <c r="A20" s="56"/>
      <c r="B20" s="56"/>
      <c r="C20" s="70" t="s">
        <v>71</v>
      </c>
      <c r="D20" s="134">
        <v>-2178831</v>
      </c>
      <c r="E20" s="58"/>
      <c r="F20" s="134">
        <v>560031</v>
      </c>
    </row>
    <row r="21" spans="1:7" ht="15" customHeight="1" x14ac:dyDescent="0.25">
      <c r="A21" s="56"/>
      <c r="B21" s="56"/>
      <c r="C21" s="70" t="s">
        <v>72</v>
      </c>
      <c r="D21" s="134">
        <v>484239</v>
      </c>
      <c r="E21" s="58"/>
      <c r="F21" s="134">
        <v>-531092</v>
      </c>
    </row>
    <row r="22" spans="1:7" ht="29.25" customHeight="1" x14ac:dyDescent="0.25">
      <c r="A22" s="56"/>
      <c r="B22" s="56"/>
      <c r="C22" s="70" t="s">
        <v>73</v>
      </c>
      <c r="D22" s="134">
        <v>17634112</v>
      </c>
      <c r="E22" s="58"/>
      <c r="F22" s="134">
        <v>-8121904</v>
      </c>
    </row>
    <row r="23" spans="1:7" ht="15.75" customHeight="1" thickBot="1" x14ac:dyDescent="0.3">
      <c r="A23" s="56"/>
      <c r="B23" s="173" t="s">
        <v>74</v>
      </c>
      <c r="C23" s="173"/>
      <c r="D23" s="78">
        <f>SUM(D14:D22)</f>
        <v>21881591</v>
      </c>
      <c r="E23" s="48"/>
      <c r="F23" s="78">
        <f>SUM(F14:F22)</f>
        <v>-8490373</v>
      </c>
    </row>
    <row r="24" spans="1:7" ht="15" customHeight="1" x14ac:dyDescent="0.25">
      <c r="A24" s="56"/>
      <c r="B24" s="56"/>
      <c r="C24" s="70" t="s">
        <v>75</v>
      </c>
      <c r="D24" s="134">
        <v>-3110020</v>
      </c>
      <c r="E24" s="48"/>
      <c r="F24" s="134">
        <v>-5555962</v>
      </c>
    </row>
    <row r="25" spans="1:7" ht="15.75" customHeight="1" thickBot="1" x14ac:dyDescent="0.3">
      <c r="A25" s="56"/>
      <c r="B25" s="56"/>
      <c r="C25" s="70" t="s">
        <v>76</v>
      </c>
      <c r="D25" s="137">
        <v>-2534749</v>
      </c>
      <c r="E25" s="48"/>
      <c r="F25" s="137">
        <v>-2144964</v>
      </c>
    </row>
    <row r="26" spans="1:7" ht="32.25" customHeight="1" thickBot="1" x14ac:dyDescent="0.3">
      <c r="A26" s="58"/>
      <c r="B26" s="185" t="s">
        <v>106</v>
      </c>
      <c r="C26" s="185"/>
      <c r="D26" s="78">
        <f>SUM(D23:D25)</f>
        <v>16236822</v>
      </c>
      <c r="E26" s="48"/>
      <c r="F26" s="78">
        <f>SUM(F23:F25)</f>
        <v>-16191299</v>
      </c>
      <c r="G26" s="49"/>
    </row>
    <row r="27" spans="1:7" x14ac:dyDescent="0.25">
      <c r="A27" s="186" t="s">
        <v>77</v>
      </c>
      <c r="B27" s="186"/>
      <c r="C27" s="186"/>
      <c r="D27" s="83"/>
      <c r="E27" s="84"/>
      <c r="F27" s="42"/>
      <c r="G27" s="42"/>
    </row>
    <row r="28" spans="1:7" ht="15" customHeight="1" x14ac:dyDescent="0.25">
      <c r="A28" s="56"/>
      <c r="B28" s="56"/>
      <c r="C28" s="58" t="s">
        <v>78</v>
      </c>
      <c r="D28" s="134">
        <v>-49234205</v>
      </c>
      <c r="E28" s="48"/>
      <c r="F28" s="134">
        <v>-82753699</v>
      </c>
      <c r="G28" s="42"/>
    </row>
    <row r="29" spans="1:7" ht="30" customHeight="1" x14ac:dyDescent="0.25">
      <c r="A29" s="56"/>
      <c r="B29" s="56"/>
      <c r="C29" s="58" t="s">
        <v>79</v>
      </c>
      <c r="D29" s="134">
        <v>419171</v>
      </c>
      <c r="E29" s="48"/>
      <c r="F29" s="134">
        <v>17668</v>
      </c>
      <c r="G29" s="42"/>
    </row>
    <row r="30" spans="1:7" ht="15" hidden="1" customHeight="1" x14ac:dyDescent="0.25">
      <c r="A30" s="56"/>
      <c r="B30" s="56"/>
      <c r="C30" s="58" t="s">
        <v>80</v>
      </c>
      <c r="D30" s="134"/>
      <c r="E30" s="48"/>
      <c r="F30" s="134"/>
      <c r="G30" s="42"/>
    </row>
    <row r="31" spans="1:7" ht="29.25" hidden="1" customHeight="1" x14ac:dyDescent="0.25">
      <c r="A31" s="56"/>
      <c r="B31" s="56"/>
      <c r="C31" s="79" t="s">
        <v>81</v>
      </c>
      <c r="D31" s="134"/>
      <c r="E31" s="48"/>
      <c r="F31" s="134"/>
      <c r="G31" s="42"/>
    </row>
    <row r="32" spans="1:7" ht="28.5" customHeight="1" x14ac:dyDescent="0.25">
      <c r="A32" s="56"/>
      <c r="B32" s="56"/>
      <c r="C32" s="79" t="s">
        <v>82</v>
      </c>
      <c r="D32" s="134">
        <v>38286952</v>
      </c>
      <c r="E32" s="48"/>
      <c r="F32" s="134">
        <v>84912074</v>
      </c>
      <c r="G32" s="42"/>
    </row>
    <row r="33" spans="1:8" hidden="1" x14ac:dyDescent="0.25">
      <c r="A33" s="56"/>
      <c r="B33" s="56"/>
      <c r="C33" s="80" t="s">
        <v>83</v>
      </c>
      <c r="D33" s="134"/>
      <c r="E33" s="48"/>
      <c r="F33" s="134"/>
      <c r="G33" s="47"/>
    </row>
    <row r="34" spans="1:8" hidden="1" x14ac:dyDescent="0.25">
      <c r="A34" s="56"/>
      <c r="B34" s="56"/>
      <c r="C34" s="80" t="s">
        <v>84</v>
      </c>
      <c r="D34" s="134"/>
      <c r="E34" s="48"/>
      <c r="F34" s="134"/>
      <c r="G34" s="47"/>
    </row>
    <row r="35" spans="1:8" ht="15" customHeight="1" x14ac:dyDescent="0.25">
      <c r="A35" s="56"/>
      <c r="B35" s="56"/>
      <c r="C35" s="58" t="s">
        <v>85</v>
      </c>
      <c r="D35" s="134">
        <v>-45532972</v>
      </c>
      <c r="E35" s="48"/>
      <c r="F35" s="134">
        <v>-27124441</v>
      </c>
      <c r="G35" s="42"/>
    </row>
    <row r="36" spans="1:8" ht="15" customHeight="1" x14ac:dyDescent="0.25">
      <c r="A36" s="56"/>
      <c r="B36" s="56"/>
      <c r="C36" s="58" t="s">
        <v>86</v>
      </c>
      <c r="D36" s="85">
        <v>46195802</v>
      </c>
      <c r="E36" s="48"/>
      <c r="F36" s="85">
        <v>27811901</v>
      </c>
      <c r="G36" s="42"/>
    </row>
    <row r="37" spans="1:8" ht="15" customHeight="1" x14ac:dyDescent="0.25">
      <c r="A37" s="56"/>
      <c r="B37" s="56"/>
      <c r="C37" s="58" t="s">
        <v>87</v>
      </c>
      <c r="D37" s="134">
        <v>64022</v>
      </c>
      <c r="E37" s="48"/>
      <c r="F37" s="134">
        <v>42679</v>
      </c>
      <c r="G37" s="42"/>
    </row>
    <row r="38" spans="1:8" ht="28.5" customHeight="1" thickBot="1" x14ac:dyDescent="0.3">
      <c r="A38" s="56"/>
      <c r="B38" s="56"/>
      <c r="C38" s="58" t="s">
        <v>88</v>
      </c>
      <c r="D38" s="85">
        <v>-10914858</v>
      </c>
      <c r="E38" s="48"/>
      <c r="F38" s="85">
        <v>-4053026</v>
      </c>
      <c r="G38" s="42"/>
    </row>
    <row r="39" spans="1:8" x14ac:dyDescent="0.25">
      <c r="A39" s="56"/>
      <c r="B39" s="56"/>
      <c r="C39" s="70"/>
      <c r="D39" s="175">
        <f>SUM(D28:D38)</f>
        <v>-20716088</v>
      </c>
      <c r="E39" s="179"/>
      <c r="F39" s="175">
        <f>SUM(F28:F38)</f>
        <v>-1146844</v>
      </c>
      <c r="G39" s="47"/>
    </row>
    <row r="40" spans="1:8" ht="34.5" customHeight="1" thickBot="1" x14ac:dyDescent="0.3">
      <c r="A40" s="56"/>
      <c r="B40" s="173" t="s">
        <v>110</v>
      </c>
      <c r="C40" s="173"/>
      <c r="D40" s="181"/>
      <c r="E40" s="179"/>
      <c r="F40" s="181"/>
      <c r="G40" s="47"/>
      <c r="H40" s="67"/>
    </row>
    <row r="41" spans="1:8" x14ac:dyDescent="0.25">
      <c r="A41" s="178" t="s">
        <v>89</v>
      </c>
      <c r="B41" s="178"/>
      <c r="C41" s="178"/>
      <c r="D41" s="58"/>
      <c r="E41" s="48"/>
      <c r="F41" s="42"/>
      <c r="G41" s="47"/>
    </row>
    <row r="42" spans="1:8" ht="15.75" customHeight="1" x14ac:dyDescent="0.25">
      <c r="A42" s="56"/>
      <c r="B42" s="56"/>
      <c r="C42" s="70" t="s">
        <v>90</v>
      </c>
      <c r="D42" s="58">
        <v>-14255111</v>
      </c>
      <c r="E42" s="48"/>
      <c r="F42" s="58">
        <v>-19300248</v>
      </c>
      <c r="G42" s="47"/>
    </row>
    <row r="43" spans="1:8" x14ac:dyDescent="0.25">
      <c r="A43" s="56"/>
      <c r="B43" s="56"/>
      <c r="C43" s="70" t="s">
        <v>124</v>
      </c>
      <c r="D43" s="58">
        <v>0</v>
      </c>
      <c r="E43" s="48"/>
      <c r="F43" s="58">
        <v>17371322</v>
      </c>
      <c r="G43" s="47"/>
    </row>
    <row r="44" spans="1:8" x14ac:dyDescent="0.25">
      <c r="A44" s="56"/>
      <c r="B44" s="56"/>
      <c r="C44" s="70" t="s">
        <v>129</v>
      </c>
      <c r="D44" s="58">
        <v>-2214150</v>
      </c>
      <c r="E44" s="48"/>
      <c r="F44" s="58">
        <v>-850000</v>
      </c>
      <c r="G44" s="47"/>
    </row>
    <row r="45" spans="1:8" x14ac:dyDescent="0.25">
      <c r="A45" s="56"/>
      <c r="B45" s="56"/>
      <c r="C45" s="70" t="s">
        <v>125</v>
      </c>
      <c r="D45" s="58">
        <v>0</v>
      </c>
      <c r="E45" s="48"/>
      <c r="F45" s="58">
        <v>-1210018</v>
      </c>
      <c r="G45" s="47"/>
    </row>
    <row r="46" spans="1:8" ht="15.75" customHeight="1" thickBot="1" x14ac:dyDescent="0.3">
      <c r="A46" s="56"/>
      <c r="B46" s="56"/>
      <c r="C46" s="70" t="s">
        <v>91</v>
      </c>
      <c r="D46" s="58">
        <v>24200973</v>
      </c>
      <c r="E46" s="48"/>
      <c r="F46" s="58">
        <v>5314110</v>
      </c>
      <c r="G46" s="47"/>
    </row>
    <row r="47" spans="1:8" x14ac:dyDescent="0.25">
      <c r="A47" s="56"/>
      <c r="B47" s="56"/>
      <c r="C47" s="70"/>
      <c r="D47" s="175">
        <f>SUM(D42:D46)</f>
        <v>7731712</v>
      </c>
      <c r="E47" s="179"/>
      <c r="F47" s="175">
        <f>SUM(F42:F46)</f>
        <v>1325166</v>
      </c>
      <c r="G47" s="47"/>
    </row>
    <row r="48" spans="1:8" ht="33.75" customHeight="1" thickBot="1" x14ac:dyDescent="0.3">
      <c r="A48" s="56"/>
      <c r="B48" s="173" t="s">
        <v>109</v>
      </c>
      <c r="C48" s="173"/>
      <c r="D48" s="176"/>
      <c r="E48" s="180"/>
      <c r="F48" s="176"/>
      <c r="G48" s="47"/>
    </row>
    <row r="49" spans="1:11" ht="15.75" thickBot="1" x14ac:dyDescent="0.3">
      <c r="A49" s="56"/>
      <c r="B49" s="56"/>
      <c r="G49" s="47"/>
      <c r="K49" s="67"/>
    </row>
    <row r="50" spans="1:11" ht="15.75" thickBot="1" x14ac:dyDescent="0.3">
      <c r="A50" s="177" t="s">
        <v>93</v>
      </c>
      <c r="B50" s="177"/>
      <c r="C50" s="177"/>
      <c r="D50" s="59">
        <f>D47+D39+D26</f>
        <v>3252446</v>
      </c>
      <c r="E50" s="48"/>
      <c r="F50" s="59">
        <f>F47+F39+F26</f>
        <v>-16012977</v>
      </c>
      <c r="G50" s="42"/>
      <c r="H50" s="42"/>
    </row>
    <row r="51" spans="1:11" ht="15.75" thickBot="1" x14ac:dyDescent="0.3">
      <c r="A51" s="177" t="s">
        <v>94</v>
      </c>
      <c r="B51" s="177"/>
      <c r="C51" s="177"/>
      <c r="D51" s="78">
        <v>2191499</v>
      </c>
      <c r="E51" s="48"/>
      <c r="F51" s="78">
        <v>29358569</v>
      </c>
      <c r="G51" s="42"/>
      <c r="H51" s="42"/>
    </row>
    <row r="52" spans="1:11" ht="15.75" customHeight="1" thickBot="1" x14ac:dyDescent="0.3">
      <c r="A52" s="51"/>
      <c r="B52" s="51"/>
      <c r="C52" s="76" t="s">
        <v>92</v>
      </c>
      <c r="D52" s="78">
        <v>-70796</v>
      </c>
      <c r="E52" s="48"/>
      <c r="F52" s="78">
        <v>-356776</v>
      </c>
      <c r="G52" s="42"/>
      <c r="H52" s="42"/>
    </row>
    <row r="53" spans="1:11" ht="15.75" thickBot="1" x14ac:dyDescent="0.3">
      <c r="A53" s="177" t="s">
        <v>113</v>
      </c>
      <c r="B53" s="177"/>
      <c r="C53" s="177"/>
      <c r="D53" s="60">
        <f>D51+D50+D52</f>
        <v>5373149</v>
      </c>
      <c r="E53" s="48"/>
      <c r="F53" s="60">
        <f>F51+F50+F52</f>
        <v>12988816</v>
      </c>
      <c r="G53" s="42"/>
      <c r="H53" s="42"/>
    </row>
    <row r="54" spans="1:11" ht="15.75" thickTop="1" x14ac:dyDescent="0.25">
      <c r="A54" s="51"/>
      <c r="B54" s="51"/>
      <c r="C54" s="51"/>
      <c r="D54" s="58"/>
      <c r="E54" s="48"/>
      <c r="F54" s="58"/>
      <c r="G54" s="42"/>
      <c r="H54" s="42"/>
    </row>
    <row r="55" spans="1:11" x14ac:dyDescent="0.25">
      <c r="A55" s="51"/>
      <c r="B55" s="174" t="s">
        <v>40</v>
      </c>
      <c r="C55" s="174"/>
      <c r="D55" s="174"/>
      <c r="E55" s="46"/>
      <c r="F55" s="61"/>
      <c r="G55" s="54"/>
      <c r="H55" s="54"/>
    </row>
    <row r="56" spans="1:11" x14ac:dyDescent="0.25">
      <c r="A56" s="50"/>
      <c r="B56" s="43"/>
      <c r="C56" s="43"/>
      <c r="D56" s="143">
        <f>D53-Баланс!F24</f>
        <v>0</v>
      </c>
      <c r="E56" s="46"/>
      <c r="F56" s="94"/>
      <c r="G56" s="54"/>
      <c r="H56" s="54"/>
    </row>
    <row r="57" spans="1:11" ht="15.75" x14ac:dyDescent="0.25">
      <c r="B57" s="37"/>
      <c r="C57" s="37"/>
      <c r="D57" s="38"/>
      <c r="E57" s="15"/>
      <c r="G57" s="16"/>
      <c r="H57" s="16"/>
      <c r="I57" s="26"/>
    </row>
    <row r="58" spans="1:11" ht="15" customHeight="1" x14ac:dyDescent="0.25">
      <c r="B58" s="156" t="s">
        <v>132</v>
      </c>
      <c r="C58" s="156"/>
      <c r="D58" s="95" t="s">
        <v>111</v>
      </c>
      <c r="E58" s="136"/>
      <c r="G58" s="96"/>
      <c r="H58" s="96"/>
      <c r="I58" s="16"/>
    </row>
    <row r="59" spans="1:11" ht="15.75" customHeight="1" x14ac:dyDescent="0.25">
      <c r="B59" s="157" t="s">
        <v>131</v>
      </c>
      <c r="C59" s="157"/>
      <c r="D59" s="3" t="s">
        <v>107</v>
      </c>
      <c r="E59" s="15"/>
      <c r="G59" s="3"/>
      <c r="H59" s="3"/>
      <c r="I59" s="26"/>
    </row>
    <row r="60" spans="1:11" x14ac:dyDescent="0.25">
      <c r="B60" s="39"/>
      <c r="C60" s="14"/>
      <c r="D60" s="16"/>
      <c r="E60" s="14"/>
      <c r="F60" s="18"/>
      <c r="G60" s="14"/>
      <c r="H60" s="14"/>
      <c r="I60" s="14"/>
    </row>
    <row r="61" spans="1:11" x14ac:dyDescent="0.25">
      <c r="A61" s="42"/>
      <c r="B61" s="42"/>
      <c r="C61" s="42"/>
      <c r="D61" s="42"/>
      <c r="E61" s="42"/>
      <c r="F61" s="42"/>
      <c r="G61" s="42"/>
      <c r="H61" s="42"/>
    </row>
    <row r="62" spans="1:11" x14ac:dyDescent="0.25">
      <c r="A62" s="42"/>
      <c r="B62" s="42"/>
      <c r="C62" s="42"/>
      <c r="D62" s="42"/>
      <c r="E62" s="42"/>
      <c r="F62" s="42"/>
      <c r="G62" s="42"/>
      <c r="H62" s="42"/>
    </row>
    <row r="63" spans="1:11" x14ac:dyDescent="0.25">
      <c r="A63" s="42"/>
      <c r="B63" s="42"/>
      <c r="C63" s="42"/>
      <c r="D63" s="42"/>
      <c r="E63" s="42"/>
      <c r="F63" s="42"/>
      <c r="G63" s="42"/>
      <c r="H63" s="42"/>
    </row>
    <row r="64" spans="1:11" x14ac:dyDescent="0.25">
      <c r="A64" s="42"/>
      <c r="B64" s="42"/>
      <c r="C64" s="42"/>
      <c r="D64" s="42"/>
      <c r="E64" s="42"/>
      <c r="F64" s="42"/>
      <c r="G64" s="42"/>
      <c r="H64" s="42"/>
    </row>
  </sheetData>
  <mergeCells count="24">
    <mergeCell ref="E39:E40"/>
    <mergeCell ref="F39:F40"/>
    <mergeCell ref="B40:C40"/>
    <mergeCell ref="A1:C1"/>
    <mergeCell ref="A2:D2"/>
    <mergeCell ref="A3:C3"/>
    <mergeCell ref="B4:C4"/>
    <mergeCell ref="A5:C5"/>
    <mergeCell ref="B14:C14"/>
    <mergeCell ref="B23:C23"/>
    <mergeCell ref="B26:C26"/>
    <mergeCell ref="A27:C27"/>
    <mergeCell ref="D39:D40"/>
    <mergeCell ref="A41:C41"/>
    <mergeCell ref="B55:D55"/>
    <mergeCell ref="B58:C58"/>
    <mergeCell ref="B59:C59"/>
    <mergeCell ref="E47:E48"/>
    <mergeCell ref="F47:F48"/>
    <mergeCell ref="B48:C48"/>
    <mergeCell ref="A51:C51"/>
    <mergeCell ref="A53:C53"/>
    <mergeCell ref="A50:C50"/>
    <mergeCell ref="D47:D48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СК</vt:lpstr>
      <vt:lpstr>ОДДС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2024-11-14T07:01:28Z</dcterms:modified>
</cp:coreProperties>
</file>