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4\1-2024\"/>
    </mc:Choice>
  </mc:AlternateContent>
  <xr:revisionPtr revIDLastSave="0" documentId="13_ncr:1_{3AF53C26-B6B9-4921-BF21-80BCC1D7C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СК" sheetId="4" r:id="rId3"/>
    <sheet name="ОДДС" sheetId="5" r:id="rId4"/>
  </sheets>
  <definedNames>
    <definedName name="_xlnm.Print_Area" localSheetId="3">ОДДС!$A$1:$G$58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5" l="1"/>
  <c r="D39" i="5"/>
  <c r="K24" i="4"/>
  <c r="J10" i="4"/>
  <c r="J20" i="4" l="1"/>
  <c r="H20" i="4"/>
  <c r="H22" i="4" s="1"/>
  <c r="K8" i="4"/>
  <c r="K9" i="4"/>
  <c r="J7" i="4"/>
  <c r="J12" i="4" s="1"/>
  <c r="H7" i="4"/>
  <c r="H12" i="4" l="1"/>
  <c r="K7" i="4"/>
  <c r="F47" i="5"/>
  <c r="D47" i="5"/>
  <c r="F39" i="5"/>
  <c r="F3" i="5"/>
  <c r="D3" i="5"/>
  <c r="F12" i="4"/>
  <c r="D12" i="4"/>
  <c r="B12" i="4"/>
  <c r="K10" i="4"/>
  <c r="K6" i="4"/>
  <c r="K5" i="4"/>
  <c r="B22" i="4"/>
  <c r="D22" i="4"/>
  <c r="F22" i="4"/>
  <c r="K17" i="4"/>
  <c r="F13" i="1"/>
  <c r="J21" i="4" l="1"/>
  <c r="J22" i="4" s="1"/>
  <c r="F23" i="1" l="1"/>
  <c r="H54" i="1" l="1"/>
  <c r="F54" i="1"/>
  <c r="H44" i="1"/>
  <c r="F44" i="1"/>
  <c r="H34" i="1"/>
  <c r="F34" i="1"/>
  <c r="H23" i="1"/>
  <c r="H13" i="1"/>
  <c r="F25" i="1"/>
  <c r="F57" i="1" l="1"/>
  <c r="H25" i="1"/>
  <c r="F35" i="1"/>
  <c r="F56" i="1" s="1"/>
  <c r="F21" i="2" l="1"/>
  <c r="K4" i="4" l="1"/>
  <c r="K12" i="4" s="1"/>
  <c r="K20" i="4"/>
  <c r="K19" i="4"/>
  <c r="H21" i="2" l="1"/>
  <c r="H8" i="2" l="1"/>
  <c r="H11" i="2" s="1"/>
  <c r="H16" i="2" s="1"/>
  <c r="F8" i="2"/>
  <c r="H35" i="1"/>
  <c r="H56" i="1" s="1"/>
  <c r="H60" i="1" s="1"/>
  <c r="F4" i="5" l="1"/>
  <c r="F14" i="5" s="1"/>
  <c r="F23" i="5" s="1"/>
  <c r="F26" i="5" s="1"/>
  <c r="F50" i="5" s="1"/>
  <c r="H18" i="2"/>
  <c r="H22" i="2" s="1"/>
  <c r="F11" i="2"/>
  <c r="F16" i="2" s="1"/>
  <c r="F60" i="1"/>
  <c r="F53" i="5" l="1"/>
  <c r="D4" i="5"/>
  <c r="D14" i="5" s="1"/>
  <c r="F18" i="2"/>
  <c r="D23" i="5" l="1"/>
  <c r="D26" i="5" s="1"/>
  <c r="D50" i="5" s="1"/>
  <c r="D53" i="5" s="1"/>
  <c r="D56" i="5" s="1"/>
  <c r="F22" i="2"/>
  <c r="K18" i="4"/>
  <c r="K22" i="4" s="1"/>
</calcChain>
</file>

<file path=xl/sharedStrings.xml><?xml version="1.0" encoding="utf-8"?>
<sst xmlns="http://schemas.openxmlformats.org/spreadsheetml/2006/main" count="177" uniqueCount="143">
  <si>
    <t>АО "RG BRANDS" И ЕГО ДОЧЕРНИЕ КОМПАНИИ</t>
  </si>
  <si>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</si>
  <si>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</si>
  <si>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</si>
  <si>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</si>
  <si>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</si>
  <si>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</si>
  <si>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</si>
  <si>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</si>
  <si>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</si>
  <si>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</si>
  <si>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</si>
  <si>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</si>
  <si>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</si>
  <si>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</si>
  <si>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</si>
  <si>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</si>
  <si>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</si>
  <si>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</si>
  <si>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</si>
  <si>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</si>
  <si>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</si>
  <si>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</si>
  <si>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</si>
  <si>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</si>
  <si>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</si>
  <si>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</si>
  <si>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</si>
  <si>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</si>
  <si>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</si>
  <si>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</si>
  <si>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</si>
  <si>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</si>
  <si>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</si>
  <si>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</si>
  <si>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</si>
  <si>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</si>
  <si>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</si>
  <si>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</si>
  <si>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</si>
  <si>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</si>
  <si>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</si>
  <si>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</si>
  <si>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</si>
  <si>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</si>
  <si>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</si>
  <si>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</si>
  <si>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</si>
  <si>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</si>
  <si>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</si>
  <si>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</si>
  <si>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</si>
  <si>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</si>
  <si>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</si>
  <si>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</si>
  <si>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</si>
  <si>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</si>
  <si>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</si>
  <si>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</si>
  <si>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</si>
  <si>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</si>
  <si>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</si>
  <si>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</si>
  <si>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</si>
  <si>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</si>
  <si>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</si>
  <si>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</si>
  <si>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</si>
  <si>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</si>
  <si>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</si>
  <si>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</si>
  <si>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</si>
  <si>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</si>
  <si>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</si>
  <si>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</si>
  <si>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</si>
  <si>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</si>
  <si>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</si>
  <si>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</si>
  <si>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</si>
  <si>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</si>
  <si>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</si>
  <si>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</si>
  <si>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</si>
  <si>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</si>
  <si>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</si>
  <si>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</si>
  <si>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</si>
  <si>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</si>
  <si>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</si>
  <si>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</si>
  <si>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</si>
  <si>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</si>
  <si>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</si>
  <si>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</si>
  <si>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</si>
  <si>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</si>
  <si>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</si>
  <si>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</si>
  <si>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>Акционер-
ный
капитал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</si>
  <si>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</si>
  <si>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</si>
  <si>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</si>
  <si>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</si>
  <si>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</si>
  <si>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</si>
  <si>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</si>
  <si>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</si>
  <si>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</si>
  <si>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</si>
  <si>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>Чистые денежные средства, использованные в инвестиционной деятельности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</si>
  <si>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</si>
  <si>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</si>
  <si>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</si>
  <si>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</si>
  <si>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</si>
  <si>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</si>
  <si>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</si>
  <si>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</si>
  <si>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Задолженность по облигациям </t>
  </si>
  <si>
    <t>Итого совокупный доход</t>
  </si>
  <si>
    <t>Дивиденты выплаченные</t>
  </si>
  <si>
    <t xml:space="preserve">На 31 декабря 2022г. </t>
  </si>
  <si>
    <t xml:space="preserve">Доход от выбытия основных средств </t>
  </si>
  <si>
    <t>Поступления от продажи облигаций</t>
  </si>
  <si>
    <t xml:space="preserve">Обратный выкуп облигаций </t>
  </si>
  <si>
    <t>(УБЫТОК)/ПРИБЫЛЬ ЗА ПЕРИОД</t>
  </si>
  <si>
    <t>Убыток/ (доход)от неосновной деятельности</t>
  </si>
  <si>
    <t xml:space="preserve">Доход от выбытия дочерней организации </t>
  </si>
  <si>
    <t>Выплата купона по облигациям</t>
  </si>
  <si>
    <t>Консолидированный отчет о финансовом положении по состоянию на 31 марта 2024 года</t>
  </si>
  <si>
    <t>На 31 марта 2024 года</t>
  </si>
  <si>
    <t>На 31 декабря 2023 года</t>
  </si>
  <si>
    <t>Член Правления АО «RG Brands»</t>
  </si>
  <si>
    <t>Зурдинов М.Т.</t>
  </si>
  <si>
    <t>3 месяца 2024</t>
  </si>
  <si>
    <t>3 месяца 2023</t>
  </si>
  <si>
    <t xml:space="preserve">Консолидированный отчет об изменениях  в собственном капитале за период, закончившийся 31 марта 2024 г.                </t>
  </si>
  <si>
    <t xml:space="preserve">На 31 марта 2023г. </t>
  </si>
  <si>
    <t xml:space="preserve">На 31 декабря 2023г. </t>
  </si>
  <si>
    <t xml:space="preserve">На 31 марта 2024г. </t>
  </si>
  <si>
    <t>Консолидированный отчет о движении денежных средств за период, закончившийся на 31 марта 2024 года (косвенный метод)</t>
  </si>
  <si>
    <t xml:space="preserve">Консолидированный отчет о прибылях и убытках и прочем совокупном доходе за период, закончившийся 31 марта 2024 года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</si>
</sst>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1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1" fillId="0" borderId="0" xfId="0" applyNumberFormat="1" applyFont="1" applyAlignment="1">
      <alignment wrapText="1"/>
    </xf>
    <xf numFmtId="167" fontId="71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6" fillId="0" borderId="0" xfId="262" applyNumberFormat="1" applyFont="1"/>
    <xf numFmtId="174" fontId="11" fillId="0" borderId="0" xfId="1164" applyNumberFormat="1" applyFont="1" applyFill="1" applyAlignment="1"/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5" fillId="0" borderId="0" xfId="262" applyFont="1" applyAlignment="1">
      <alignment horizontal="center" wrapText="1"/>
    </xf>
    <xf numFmtId="167" fontId="60" fillId="0" borderId="21" xfId="262" applyNumberFormat="1" applyFont="1" applyBorder="1" applyAlignment="1">
      <alignment wrapText="1"/>
    </xf>
    <xf numFmtId="0" fontId="54" fillId="0" borderId="3" xfId="262" applyFont="1" applyBorder="1"/>
    <xf numFmtId="167" fontId="60" fillId="0" borderId="0" xfId="262" applyNumberFormat="1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vertical="top" wrapText="1"/>
    </xf>
    <xf numFmtId="167" fontId="14" fillId="0" borderId="0" xfId="262" applyNumberFormat="1" applyFont="1" applyAlignment="1">
      <alignment wrapText="1"/>
    </xf>
    <xf numFmtId="0" fontId="2" fillId="0" borderId="0" xfId="262"/>
    <xf numFmtId="167" fontId="60" fillId="0" borderId="3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0" fontId="7" fillId="0" borderId="0" xfId="262" applyFont="1" applyBorder="1" applyAlignment="1">
      <alignment horizontal="center" wrapText="1"/>
    </xf>
    <xf numFmtId="0" fontId="0" fillId="0" borderId="18" xfId="0" applyBorder="1"/>
    <xf numFmtId="0" fontId="7" fillId="0" borderId="0" xfId="1" applyFont="1" applyBorder="1"/>
    <xf numFmtId="0" fontId="5" fillId="0" borderId="18" xfId="262" applyFont="1" applyBorder="1"/>
    <xf numFmtId="0" fontId="60" fillId="0" borderId="0" xfId="262" applyFont="1" applyBorder="1" applyAlignment="1">
      <alignment wrapText="1"/>
    </xf>
    <xf numFmtId="167" fontId="5" fillId="0" borderId="0" xfId="262" applyNumberFormat="1" applyFont="1" applyBorder="1" applyAlignment="1">
      <alignment wrapText="1"/>
    </xf>
    <xf numFmtId="0" fontId="60" fillId="0" borderId="18" xfId="217" applyFont="1" applyBorder="1" applyAlignment="1">
      <alignment horizontal="left" wrapText="1"/>
    </xf>
    <xf numFmtId="0" fontId="60" fillId="0" borderId="18" xfId="1" applyFont="1" applyBorder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selection activeCell="A2" sqref="A2:E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6" customWidth="1"/>
    <col min="6" max="6" width="17.42578125" style="116" customWidth="1"/>
    <col min="7" max="7" width="3.140625" style="117" customWidth="1"/>
    <col min="8" max="8" width="16.85546875" style="116" customWidth="1"/>
    <col min="12" max="12" width="12.140625" customWidth="1"/>
  </cols>
  <sheetData>
    <row r="1" spans="1:14" x14ac:dyDescent="0.25">
      <c r="A1" s="148" t="s">
        <v>0</v>
      </c>
      <c r="B1" s="148"/>
      <c r="C1" s="148"/>
      <c r="D1" s="148"/>
      <c r="E1" s="118"/>
      <c r="F1" s="147"/>
      <c r="G1" s="147"/>
      <c r="H1" s="147"/>
      <c r="I1" s="1"/>
    </row>
    <row r="2" spans="1:14" ht="45" customHeight="1" x14ac:dyDescent="0.25">
      <c r="A2" s="188" t="s">
        <v>130</v>
      </c>
      <c r="B2" s="188"/>
      <c r="C2" s="188"/>
      <c r="D2" s="188"/>
      <c r="E2" s="188"/>
      <c r="F2" s="149" t="s">
        <v>1</v>
      </c>
      <c r="G2" s="149"/>
      <c r="H2" s="149"/>
      <c r="I2" s="1"/>
    </row>
    <row r="3" spans="1:14" x14ac:dyDescent="0.25">
      <c r="A3" s="1"/>
      <c r="B3" s="2"/>
      <c r="C3" s="2"/>
      <c r="D3" s="2"/>
      <c r="E3" s="118"/>
      <c r="F3" s="100"/>
      <c r="G3" s="101"/>
      <c r="H3" s="100"/>
      <c r="I3" s="1"/>
    </row>
    <row r="4" spans="1:14" ht="25.5" x14ac:dyDescent="0.25">
      <c r="A4" s="4"/>
      <c r="B4" s="151"/>
      <c r="C4" s="151"/>
      <c r="D4" s="151"/>
      <c r="E4" s="119"/>
      <c r="F4" s="102" t="s">
        <v>131</v>
      </c>
      <c r="G4" s="103"/>
      <c r="H4" s="102" t="s">
        <v>132</v>
      </c>
      <c r="I4" s="4"/>
    </row>
    <row r="5" spans="1:14" x14ac:dyDescent="0.25">
      <c r="A5" s="3"/>
      <c r="B5" s="150" t="s">
        <v>2</v>
      </c>
      <c r="C5" s="150"/>
      <c r="D5" s="150"/>
      <c r="E5" s="120"/>
      <c r="F5" s="104"/>
      <c r="G5" s="105"/>
      <c r="H5" s="104"/>
      <c r="I5" s="3"/>
    </row>
    <row r="6" spans="1:14" x14ac:dyDescent="0.25">
      <c r="A6" s="3"/>
      <c r="B6" s="144" t="s">
        <v>3</v>
      </c>
      <c r="C6" s="144"/>
      <c r="D6" s="144"/>
      <c r="E6" s="99"/>
      <c r="F6" s="104"/>
      <c r="G6" s="105"/>
      <c r="H6" s="104"/>
      <c r="I6" s="3"/>
    </row>
    <row r="7" spans="1:14" ht="15" customHeight="1" x14ac:dyDescent="0.25">
      <c r="A7" s="3"/>
      <c r="B7" s="144" t="s">
        <v>5</v>
      </c>
      <c r="C7" s="144"/>
      <c r="D7" s="144"/>
      <c r="E7" s="99"/>
      <c r="F7" s="88">
        <v>1573026</v>
      </c>
      <c r="G7" s="105"/>
      <c r="H7" s="90">
        <v>1570782</v>
      </c>
      <c r="I7" s="5"/>
      <c r="J7" s="141"/>
      <c r="K7" s="141"/>
      <c r="L7" s="141"/>
      <c r="N7" s="69"/>
    </row>
    <row r="8" spans="1:14" ht="15" customHeight="1" x14ac:dyDescent="0.25">
      <c r="A8" s="3"/>
      <c r="B8" s="144" t="s">
        <v>4</v>
      </c>
      <c r="C8" s="144"/>
      <c r="D8" s="144"/>
      <c r="E8" s="99">
        <v>12</v>
      </c>
      <c r="F8" s="88">
        <v>34214625</v>
      </c>
      <c r="G8" s="105"/>
      <c r="H8" s="90">
        <v>33612525</v>
      </c>
      <c r="I8" s="5"/>
      <c r="L8" s="69"/>
      <c r="N8" s="69"/>
    </row>
    <row r="9" spans="1:14" x14ac:dyDescent="0.25">
      <c r="A9" s="3"/>
      <c r="B9" s="144" t="s">
        <v>6</v>
      </c>
      <c r="C9" s="144"/>
      <c r="D9" s="144"/>
      <c r="E9" s="99">
        <v>15</v>
      </c>
      <c r="F9" s="88">
        <v>4682795</v>
      </c>
      <c r="G9" s="105"/>
      <c r="H9" s="90">
        <v>3784068</v>
      </c>
      <c r="I9" s="5"/>
      <c r="L9" s="69"/>
      <c r="N9" s="69"/>
    </row>
    <row r="10" spans="1:14" ht="15" customHeight="1" x14ac:dyDescent="0.25">
      <c r="A10" s="3"/>
      <c r="B10" s="144" t="s">
        <v>8</v>
      </c>
      <c r="C10" s="144"/>
      <c r="D10" s="144"/>
      <c r="E10" s="99"/>
      <c r="F10" s="88">
        <v>68026</v>
      </c>
      <c r="G10" s="105"/>
      <c r="H10" s="88">
        <v>68026</v>
      </c>
      <c r="I10" s="5"/>
      <c r="L10" s="69"/>
      <c r="N10" s="69"/>
    </row>
    <row r="11" spans="1:14" ht="15" customHeight="1" x14ac:dyDescent="0.25">
      <c r="A11" s="3"/>
      <c r="B11" s="144" t="s">
        <v>112</v>
      </c>
      <c r="C11" s="144"/>
      <c r="D11" s="144"/>
      <c r="E11" s="99"/>
      <c r="F11" s="88">
        <v>735611</v>
      </c>
      <c r="G11" s="105"/>
      <c r="H11" s="88">
        <v>735611</v>
      </c>
      <c r="I11" s="5"/>
      <c r="L11" s="69"/>
      <c r="N11" s="69"/>
    </row>
    <row r="12" spans="1:14" x14ac:dyDescent="0.25">
      <c r="A12" s="3"/>
      <c r="B12" s="144" t="s">
        <v>7</v>
      </c>
      <c r="C12" s="144"/>
      <c r="D12" s="144"/>
      <c r="E12" s="99"/>
      <c r="F12" s="88">
        <v>202366</v>
      </c>
      <c r="G12" s="105"/>
      <c r="H12" s="88">
        <v>211193</v>
      </c>
      <c r="I12" s="3"/>
    </row>
    <row r="13" spans="1:14" x14ac:dyDescent="0.25">
      <c r="A13" s="3"/>
      <c r="B13" s="144" t="s">
        <v>10</v>
      </c>
      <c r="C13" s="144"/>
      <c r="D13" s="144"/>
      <c r="E13" s="99"/>
      <c r="F13" s="87">
        <f>SUM(F7:F12)</f>
        <v>41476449</v>
      </c>
      <c r="G13" s="106"/>
      <c r="H13" s="87">
        <f>SUM(H7:H12)</f>
        <v>39982205</v>
      </c>
      <c r="I13" s="3"/>
    </row>
    <row r="14" spans="1:14" x14ac:dyDescent="0.25">
      <c r="A14" s="3"/>
      <c r="B14" s="145"/>
      <c r="C14" s="145"/>
      <c r="D14" s="145"/>
      <c r="E14" s="98"/>
      <c r="F14" s="107"/>
      <c r="G14" s="106"/>
      <c r="H14" s="107"/>
      <c r="I14" s="7"/>
    </row>
    <row r="15" spans="1:14" x14ac:dyDescent="0.25">
      <c r="B15" s="144" t="s">
        <v>11</v>
      </c>
      <c r="C15" s="144"/>
      <c r="D15" s="144"/>
      <c r="E15" s="99"/>
      <c r="F15" s="107"/>
      <c r="G15" s="106"/>
      <c r="H15" s="107"/>
      <c r="I15" s="3"/>
    </row>
    <row r="16" spans="1:14" x14ac:dyDescent="0.25">
      <c r="B16" s="144" t="s">
        <v>12</v>
      </c>
      <c r="C16" s="144"/>
      <c r="D16" s="144"/>
      <c r="E16" s="99">
        <v>13</v>
      </c>
      <c r="F16" s="89">
        <v>22306708</v>
      </c>
      <c r="G16" s="105"/>
      <c r="H16" s="89">
        <v>26079316</v>
      </c>
      <c r="I16" s="9"/>
    </row>
    <row r="17" spans="2:9" x14ac:dyDescent="0.25">
      <c r="B17" s="144" t="s">
        <v>13</v>
      </c>
      <c r="C17" s="144"/>
      <c r="D17" s="144"/>
      <c r="E17" s="99">
        <v>14</v>
      </c>
      <c r="F17" s="89">
        <v>3973860</v>
      </c>
      <c r="G17" s="105"/>
      <c r="H17" s="89">
        <v>4118524</v>
      </c>
      <c r="I17" s="9"/>
    </row>
    <row r="18" spans="2:9" x14ac:dyDescent="0.25">
      <c r="B18" s="144" t="s">
        <v>6</v>
      </c>
      <c r="C18" s="144"/>
      <c r="D18" s="144"/>
      <c r="E18" s="99">
        <v>15</v>
      </c>
      <c r="F18" s="89">
        <v>6166256</v>
      </c>
      <c r="G18" s="105"/>
      <c r="H18" s="89">
        <v>5195516</v>
      </c>
      <c r="I18" s="9"/>
    </row>
    <row r="19" spans="2:9" x14ac:dyDescent="0.25">
      <c r="B19" s="144" t="s">
        <v>14</v>
      </c>
      <c r="C19" s="144"/>
      <c r="D19" s="144"/>
      <c r="E19" s="99"/>
      <c r="F19" s="89">
        <v>1752079</v>
      </c>
      <c r="G19" s="105"/>
      <c r="H19" s="89">
        <v>2235251</v>
      </c>
      <c r="I19" s="9"/>
    </row>
    <row r="20" spans="2:9" x14ac:dyDescent="0.25">
      <c r="B20" s="144" t="s">
        <v>15</v>
      </c>
      <c r="C20" s="144"/>
      <c r="D20" s="144"/>
      <c r="E20" s="99">
        <v>16</v>
      </c>
      <c r="F20" s="89">
        <v>13377455</v>
      </c>
      <c r="G20" s="105"/>
      <c r="H20" s="89">
        <v>12197451</v>
      </c>
      <c r="I20" s="9"/>
    </row>
    <row r="21" spans="2:9" x14ac:dyDescent="0.25">
      <c r="B21" s="144" t="s">
        <v>9</v>
      </c>
      <c r="C21" s="144"/>
      <c r="D21" s="144"/>
      <c r="E21" s="99"/>
      <c r="F21" s="89">
        <v>504115.21799999999</v>
      </c>
      <c r="G21" s="105"/>
      <c r="H21" s="89">
        <v>1021859.218</v>
      </c>
      <c r="I21" s="9"/>
    </row>
    <row r="22" spans="2:9" x14ac:dyDescent="0.25">
      <c r="B22" s="144" t="s">
        <v>16</v>
      </c>
      <c r="C22" s="144"/>
      <c r="D22" s="144"/>
      <c r="E22" s="99">
        <v>17</v>
      </c>
      <c r="F22" s="90">
        <v>1192362</v>
      </c>
      <c r="G22" s="105"/>
      <c r="H22" s="90">
        <v>2191499</v>
      </c>
      <c r="I22" s="9"/>
    </row>
    <row r="23" spans="2:9" x14ac:dyDescent="0.25">
      <c r="B23" s="144" t="s">
        <v>17</v>
      </c>
      <c r="C23" s="144"/>
      <c r="D23" s="144"/>
      <c r="E23" s="99"/>
      <c r="F23" s="87">
        <f>SUM(F16:F22)</f>
        <v>49272835.218000002</v>
      </c>
      <c r="G23" s="106"/>
      <c r="H23" s="87">
        <f>SUM(H16:H22)</f>
        <v>53039416.218000002</v>
      </c>
      <c r="I23" s="5"/>
    </row>
    <row r="24" spans="2:9" x14ac:dyDescent="0.25">
      <c r="B24" s="146"/>
      <c r="C24" s="146"/>
      <c r="D24" s="146"/>
      <c r="E24" s="99"/>
      <c r="F24" s="107"/>
      <c r="G24" s="106"/>
      <c r="H24" s="107"/>
      <c r="I24" s="5"/>
    </row>
    <row r="25" spans="2:9" ht="15.75" thickBot="1" x14ac:dyDescent="0.3">
      <c r="B25" s="144" t="s">
        <v>18</v>
      </c>
      <c r="C25" s="144"/>
      <c r="D25" s="144"/>
      <c r="E25" s="99"/>
      <c r="F25" s="92">
        <f>F13+F23</f>
        <v>90749284.217999995</v>
      </c>
      <c r="G25" s="106"/>
      <c r="H25" s="92">
        <f>H13+H23</f>
        <v>93021621.217999995</v>
      </c>
      <c r="I25" s="5"/>
    </row>
    <row r="26" spans="2:9" ht="15.75" thickTop="1" x14ac:dyDescent="0.25">
      <c r="B26" s="146"/>
      <c r="C26" s="146"/>
      <c r="D26" s="146"/>
      <c r="E26" s="99"/>
      <c r="F26" s="107"/>
      <c r="G26" s="106"/>
      <c r="H26" s="107"/>
      <c r="I26" s="7"/>
    </row>
    <row r="27" spans="2:9" x14ac:dyDescent="0.25">
      <c r="B27" s="150" t="s">
        <v>19</v>
      </c>
      <c r="C27" s="150"/>
      <c r="D27" s="150"/>
      <c r="E27" s="98"/>
      <c r="F27" s="107"/>
      <c r="G27" s="106"/>
      <c r="H27" s="107"/>
      <c r="I27" s="5"/>
    </row>
    <row r="28" spans="2:9" x14ac:dyDescent="0.25">
      <c r="B28" s="144" t="s">
        <v>20</v>
      </c>
      <c r="C28" s="144"/>
      <c r="D28" s="144"/>
      <c r="E28" s="99"/>
      <c r="F28" s="107"/>
      <c r="G28" s="106"/>
      <c r="H28" s="107"/>
      <c r="I28" s="5"/>
    </row>
    <row r="29" spans="2:9" x14ac:dyDescent="0.25">
      <c r="B29" s="144" t="s">
        <v>21</v>
      </c>
      <c r="C29" s="144"/>
      <c r="D29" s="144"/>
      <c r="E29" s="99"/>
      <c r="F29" s="89">
        <v>2787696</v>
      </c>
      <c r="G29" s="105"/>
      <c r="H29" s="89">
        <v>2787696</v>
      </c>
      <c r="I29" s="5"/>
    </row>
    <row r="30" spans="2:9" x14ac:dyDescent="0.25">
      <c r="B30" s="144" t="s">
        <v>22</v>
      </c>
      <c r="C30" s="144"/>
      <c r="D30" s="144"/>
      <c r="E30" s="99"/>
      <c r="F30" s="89">
        <v>-947400</v>
      </c>
      <c r="G30" s="105"/>
      <c r="H30" s="89">
        <v>-947400</v>
      </c>
      <c r="I30" s="5"/>
    </row>
    <row r="31" spans="2:9" x14ac:dyDescent="0.25">
      <c r="B31" s="144" t="s">
        <v>23</v>
      </c>
      <c r="C31" s="144"/>
      <c r="D31" s="144"/>
      <c r="E31" s="99"/>
      <c r="F31" s="89">
        <v>3544352</v>
      </c>
      <c r="G31" s="105"/>
      <c r="H31" s="89">
        <v>2897632</v>
      </c>
      <c r="I31" s="9"/>
    </row>
    <row r="32" spans="2:9" x14ac:dyDescent="0.25">
      <c r="B32" s="144" t="s">
        <v>24</v>
      </c>
      <c r="C32" s="144"/>
      <c r="D32" s="144"/>
      <c r="E32" s="99"/>
      <c r="F32" s="91">
        <v>5652712</v>
      </c>
      <c r="G32" s="105"/>
      <c r="H32" s="91">
        <v>3832150</v>
      </c>
      <c r="I32" s="8"/>
    </row>
    <row r="33" spans="2:9" x14ac:dyDescent="0.25">
      <c r="B33" s="146"/>
      <c r="C33" s="146"/>
      <c r="D33" s="146"/>
      <c r="E33" s="99"/>
      <c r="F33" s="107"/>
      <c r="G33" s="106"/>
      <c r="H33" s="107"/>
      <c r="I33" s="8"/>
    </row>
    <row r="34" spans="2:9" x14ac:dyDescent="0.25">
      <c r="B34" s="144" t="s">
        <v>25</v>
      </c>
      <c r="C34" s="144"/>
      <c r="D34" s="144"/>
      <c r="E34" s="99"/>
      <c r="F34" s="107">
        <f>SUM(F29:F33)</f>
        <v>11037360</v>
      </c>
      <c r="G34" s="106"/>
      <c r="H34" s="107">
        <f>SUM(H29:H33)</f>
        <v>8570078</v>
      </c>
      <c r="I34" s="5"/>
    </row>
    <row r="35" spans="2:9" x14ac:dyDescent="0.25">
      <c r="B35" s="144" t="s">
        <v>26</v>
      </c>
      <c r="C35" s="144"/>
      <c r="D35" s="144"/>
      <c r="E35" s="99"/>
      <c r="F35" s="87">
        <f>F34</f>
        <v>11037360</v>
      </c>
      <c r="G35" s="106"/>
      <c r="H35" s="87">
        <f>H34</f>
        <v>8570078</v>
      </c>
      <c r="I35" s="5"/>
    </row>
    <row r="36" spans="2:9" x14ac:dyDescent="0.25">
      <c r="B36" s="145"/>
      <c r="C36" s="145"/>
      <c r="D36" s="145"/>
      <c r="E36" s="98"/>
      <c r="F36" s="107"/>
      <c r="G36" s="106"/>
      <c r="H36" s="107"/>
      <c r="I36" s="9"/>
    </row>
    <row r="37" spans="2:9" x14ac:dyDescent="0.25">
      <c r="B37" s="144" t="s">
        <v>27</v>
      </c>
      <c r="C37" s="144"/>
      <c r="D37" s="144"/>
      <c r="E37" s="99"/>
      <c r="F37" s="107"/>
      <c r="G37" s="106"/>
      <c r="H37" s="107"/>
      <c r="I37" s="5"/>
    </row>
    <row r="38" spans="2:9" x14ac:dyDescent="0.25">
      <c r="B38" s="144" t="s">
        <v>28</v>
      </c>
      <c r="C38" s="144"/>
      <c r="D38" s="144"/>
      <c r="E38" s="99">
        <v>18</v>
      </c>
      <c r="F38" s="90">
        <v>20503718</v>
      </c>
      <c r="G38" s="105"/>
      <c r="H38" s="90">
        <v>20121776</v>
      </c>
      <c r="I38" s="5"/>
    </row>
    <row r="39" spans="2:9" x14ac:dyDescent="0.25">
      <c r="B39" s="144" t="s">
        <v>29</v>
      </c>
      <c r="C39" s="144"/>
      <c r="D39" s="144"/>
      <c r="E39" s="99"/>
      <c r="F39" s="90">
        <v>5336957</v>
      </c>
      <c r="G39" s="105"/>
      <c r="H39" s="90">
        <v>5176759</v>
      </c>
      <c r="I39" s="5"/>
    </row>
    <row r="40" spans="2:9" x14ac:dyDescent="0.25">
      <c r="B40" s="144" t="s">
        <v>119</v>
      </c>
      <c r="C40" s="144"/>
      <c r="D40" s="144"/>
      <c r="E40" s="99"/>
      <c r="F40" s="90">
        <v>3180132</v>
      </c>
      <c r="G40" s="105"/>
      <c r="H40" s="90">
        <v>3798749</v>
      </c>
      <c r="I40" s="5"/>
    </row>
    <row r="41" spans="2:9" x14ac:dyDescent="0.25">
      <c r="B41" s="144" t="s">
        <v>114</v>
      </c>
      <c r="C41" s="144"/>
      <c r="D41" s="144"/>
      <c r="E41" s="99"/>
      <c r="F41" s="90">
        <v>616336</v>
      </c>
      <c r="G41" s="105"/>
      <c r="H41" s="90">
        <v>616336</v>
      </c>
      <c r="I41" s="5"/>
    </row>
    <row r="42" spans="2:9" x14ac:dyDescent="0.25">
      <c r="B42" s="144" t="s">
        <v>115</v>
      </c>
      <c r="C42" s="144"/>
      <c r="D42" s="144"/>
      <c r="E42" s="99"/>
      <c r="F42" s="90">
        <v>485995</v>
      </c>
      <c r="G42" s="105"/>
      <c r="H42" s="90">
        <v>485995</v>
      </c>
      <c r="I42" s="5"/>
    </row>
    <row r="43" spans="2:9" x14ac:dyDescent="0.25">
      <c r="B43" s="144" t="s">
        <v>30</v>
      </c>
      <c r="C43" s="144"/>
      <c r="D43" s="144"/>
      <c r="E43" s="99">
        <v>19</v>
      </c>
      <c r="F43" s="90"/>
      <c r="G43" s="106"/>
      <c r="H43" s="107"/>
      <c r="I43" s="5"/>
    </row>
    <row r="44" spans="2:9" x14ac:dyDescent="0.25">
      <c r="B44" s="144" t="s">
        <v>31</v>
      </c>
      <c r="C44" s="144"/>
      <c r="D44" s="144"/>
      <c r="E44" s="99"/>
      <c r="F44" s="87">
        <f>SUM(F38:F43)</f>
        <v>30123138</v>
      </c>
      <c r="G44" s="106"/>
      <c r="H44" s="87">
        <f>SUM(H38:H43)</f>
        <v>30199615</v>
      </c>
      <c r="I44" s="5"/>
    </row>
    <row r="45" spans="2:9" x14ac:dyDescent="0.25">
      <c r="B45" s="145"/>
      <c r="C45" s="145"/>
      <c r="D45" s="145"/>
      <c r="E45" s="98"/>
      <c r="F45" s="107"/>
      <c r="G45" s="106"/>
      <c r="H45" s="107"/>
      <c r="I45" s="5"/>
    </row>
    <row r="46" spans="2:9" x14ac:dyDescent="0.25">
      <c r="B46" s="144" t="s">
        <v>32</v>
      </c>
      <c r="C46" s="144"/>
      <c r="D46" s="144"/>
      <c r="E46" s="99"/>
      <c r="F46" s="107"/>
      <c r="G46" s="106"/>
      <c r="H46" s="107"/>
      <c r="I46" s="5"/>
    </row>
    <row r="47" spans="2:9" x14ac:dyDescent="0.25">
      <c r="B47" s="144" t="s">
        <v>30</v>
      </c>
      <c r="C47" s="144"/>
      <c r="D47" s="144"/>
      <c r="E47" s="99">
        <v>19</v>
      </c>
      <c r="F47" s="89">
        <v>29605391</v>
      </c>
      <c r="G47" s="105"/>
      <c r="H47" s="89">
        <v>30746163</v>
      </c>
      <c r="I47" s="5"/>
    </row>
    <row r="48" spans="2:9" x14ac:dyDescent="0.25">
      <c r="B48" s="144" t="s">
        <v>33</v>
      </c>
      <c r="C48" s="144"/>
      <c r="D48" s="144"/>
      <c r="E48" s="99">
        <v>18</v>
      </c>
      <c r="F48" s="89">
        <v>7309341</v>
      </c>
      <c r="G48" s="105"/>
      <c r="H48" s="89">
        <v>13059253</v>
      </c>
      <c r="I48" s="9"/>
    </row>
    <row r="49" spans="2:9" x14ac:dyDescent="0.25">
      <c r="B49" s="144" t="s">
        <v>116</v>
      </c>
      <c r="C49" s="144"/>
      <c r="D49" s="144"/>
      <c r="E49" s="99"/>
      <c r="F49" s="89">
        <v>405284</v>
      </c>
      <c r="G49" s="105"/>
      <c r="H49" s="89">
        <v>405284</v>
      </c>
      <c r="I49" s="9"/>
    </row>
    <row r="50" spans="2:9" x14ac:dyDescent="0.25">
      <c r="B50" s="144" t="s">
        <v>117</v>
      </c>
      <c r="C50" s="144"/>
      <c r="D50" s="144"/>
      <c r="E50" s="99"/>
      <c r="F50" s="89">
        <v>13478</v>
      </c>
      <c r="G50" s="105"/>
      <c r="H50" s="89">
        <v>13478</v>
      </c>
      <c r="I50" s="9"/>
    </row>
    <row r="51" spans="2:9" x14ac:dyDescent="0.25">
      <c r="B51" s="144" t="s">
        <v>34</v>
      </c>
      <c r="C51" s="144"/>
      <c r="D51" s="144"/>
      <c r="E51" s="99">
        <v>20</v>
      </c>
      <c r="F51" s="89">
        <v>4236833</v>
      </c>
      <c r="G51" s="105"/>
      <c r="H51" s="89">
        <v>3302946</v>
      </c>
      <c r="I51" s="9"/>
    </row>
    <row r="52" spans="2:9" x14ac:dyDescent="0.25">
      <c r="B52" s="144" t="s">
        <v>118</v>
      </c>
      <c r="C52" s="144"/>
      <c r="D52" s="144"/>
      <c r="E52" s="99"/>
      <c r="F52" s="89">
        <v>1843884</v>
      </c>
      <c r="G52" s="105"/>
      <c r="H52" s="89">
        <v>1843884</v>
      </c>
      <c r="I52" s="9"/>
    </row>
    <row r="53" spans="2:9" ht="28.5" customHeight="1" x14ac:dyDescent="0.25">
      <c r="B53" s="144" t="s">
        <v>35</v>
      </c>
      <c r="C53" s="144"/>
      <c r="D53" s="144"/>
      <c r="E53" s="99">
        <v>21</v>
      </c>
      <c r="F53" s="91">
        <v>6174575</v>
      </c>
      <c r="G53" s="105"/>
      <c r="H53" s="91">
        <v>4880920</v>
      </c>
      <c r="I53" s="9"/>
    </row>
    <row r="54" spans="2:9" x14ac:dyDescent="0.25">
      <c r="B54" s="144" t="s">
        <v>36</v>
      </c>
      <c r="C54" s="144"/>
      <c r="D54" s="144"/>
      <c r="E54" s="99"/>
      <c r="F54" s="87">
        <f>SUM(F47:F53)</f>
        <v>49588786</v>
      </c>
      <c r="G54" s="106"/>
      <c r="H54" s="87">
        <f>SUM(H47:H53)</f>
        <v>54251928</v>
      </c>
      <c r="I54" s="9"/>
    </row>
    <row r="55" spans="2:9" x14ac:dyDescent="0.25">
      <c r="B55" s="144"/>
      <c r="C55" s="144"/>
      <c r="D55" s="144"/>
      <c r="E55" s="99"/>
      <c r="F55" s="107"/>
      <c r="G55" s="106"/>
      <c r="H55" s="107"/>
      <c r="I55" s="9"/>
    </row>
    <row r="56" spans="2:9" ht="15.75" thickBot="1" x14ac:dyDescent="0.3">
      <c r="B56" s="144" t="s">
        <v>37</v>
      </c>
      <c r="C56" s="144"/>
      <c r="D56" s="144"/>
      <c r="E56" s="99"/>
      <c r="F56" s="92">
        <f>F35+F44+F54</f>
        <v>90749284</v>
      </c>
      <c r="G56" s="106"/>
      <c r="H56" s="92">
        <f>H35+H44+H54</f>
        <v>93021621</v>
      </c>
      <c r="I56" s="5"/>
    </row>
    <row r="57" spans="2:9" ht="15.75" thickTop="1" x14ac:dyDescent="0.25">
      <c r="B57" s="155" t="s">
        <v>38</v>
      </c>
      <c r="C57" s="155"/>
      <c r="D57" s="155"/>
      <c r="E57" s="121"/>
      <c r="F57" s="107">
        <f>(F25-F12-F44-F54)/3452.73</f>
        <v>3138.0948461072817</v>
      </c>
      <c r="G57" s="108"/>
      <c r="H57" s="107">
        <v>2214</v>
      </c>
      <c r="I57" s="5"/>
    </row>
    <row r="58" spans="2:9" x14ac:dyDescent="0.25">
      <c r="B58" s="155" t="s">
        <v>39</v>
      </c>
      <c r="C58" s="155"/>
      <c r="D58" s="155"/>
      <c r="E58" s="121"/>
      <c r="F58" s="107">
        <v>1200</v>
      </c>
      <c r="G58" s="108"/>
      <c r="H58" s="107">
        <v>1200</v>
      </c>
      <c r="I58" s="5"/>
    </row>
    <row r="59" spans="2:9" x14ac:dyDescent="0.25">
      <c r="B59" s="12"/>
      <c r="C59" s="12"/>
      <c r="D59" s="12"/>
      <c r="E59" s="122"/>
      <c r="F59" s="89"/>
      <c r="G59" s="109"/>
      <c r="H59" s="89"/>
      <c r="I59" s="1"/>
    </row>
    <row r="60" spans="2:9" x14ac:dyDescent="0.25">
      <c r="B60" s="154" t="s">
        <v>40</v>
      </c>
      <c r="C60" s="154"/>
      <c r="D60" s="154"/>
      <c r="E60" s="123"/>
      <c r="F60" s="110">
        <f>F56-F25</f>
        <v>-0.21799999475479126</v>
      </c>
      <c r="G60" s="111"/>
      <c r="H60" s="110">
        <f>H56-H25</f>
        <v>-0.21799999475479126</v>
      </c>
      <c r="I60" s="1"/>
    </row>
    <row r="61" spans="2:9" x14ac:dyDescent="0.25">
      <c r="B61" s="13"/>
      <c r="C61" s="4"/>
      <c r="D61" s="13"/>
      <c r="E61" s="135"/>
      <c r="F61" s="114"/>
      <c r="G61" s="105"/>
      <c r="H61" s="90"/>
      <c r="I61" s="1"/>
    </row>
    <row r="62" spans="2:9" ht="26.25" customHeight="1" x14ac:dyDescent="0.25">
      <c r="B62" s="152" t="s">
        <v>134</v>
      </c>
      <c r="C62" s="152"/>
      <c r="D62" s="112" t="s">
        <v>111</v>
      </c>
      <c r="E62" s="113"/>
      <c r="F62" s="113"/>
      <c r="I62" s="4"/>
    </row>
    <row r="63" spans="2:9" ht="26.25" customHeight="1" x14ac:dyDescent="0.25">
      <c r="B63" s="153" t="s">
        <v>133</v>
      </c>
      <c r="C63" s="153"/>
      <c r="D63" s="114" t="s">
        <v>107</v>
      </c>
      <c r="E63" s="105"/>
      <c r="F63" s="90"/>
      <c r="I63" s="4"/>
    </row>
    <row r="64" spans="2:9" x14ac:dyDescent="0.25">
      <c r="C64" s="6"/>
      <c r="D64" s="3"/>
      <c r="E64" s="124"/>
      <c r="F64" s="111"/>
      <c r="G64" s="115"/>
      <c r="H64" s="110"/>
      <c r="I64" s="1"/>
    </row>
    <row r="65" spans="2:9" x14ac:dyDescent="0.25">
      <c r="B65" s="10"/>
      <c r="C65" s="10" t="s">
        <v>41</v>
      </c>
      <c r="D65" s="11" t="s">
        <v>41</v>
      </c>
      <c r="E65" s="11"/>
      <c r="F65" s="100"/>
      <c r="G65" s="101"/>
      <c r="H65" s="100"/>
      <c r="I65" s="4"/>
    </row>
    <row r="66" spans="2:9" x14ac:dyDescent="0.25">
      <c r="B66" s="1"/>
      <c r="C66" s="1"/>
      <c r="D66" s="1"/>
      <c r="E66" s="125"/>
      <c r="F66" s="100"/>
      <c r="G66" s="101"/>
      <c r="H66" s="100"/>
      <c r="I66" s="1"/>
    </row>
  </sheetData>
  <mergeCells count="62">
    <mergeCell ref="B39:D39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50:D50"/>
    <mergeCell ref="B52:D52"/>
    <mergeCell ref="B40:D40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F1:H1"/>
    <mergeCell ref="B7:D7"/>
    <mergeCell ref="A1:D1"/>
    <mergeCell ref="B6:D6"/>
    <mergeCell ref="F2:H2"/>
    <mergeCell ref="B5:D5"/>
    <mergeCell ref="B4:D4"/>
    <mergeCell ref="A2:E2"/>
    <mergeCell ref="B29:D29"/>
    <mergeCell ref="B16:D16"/>
    <mergeCell ref="B17:D17"/>
    <mergeCell ref="B18:D18"/>
    <mergeCell ref="B28:D28"/>
    <mergeCell ref="B24:D24"/>
    <mergeCell ref="B26:D26"/>
    <mergeCell ref="B11:D11"/>
    <mergeCell ref="B46:D46"/>
    <mergeCell ref="B32:D32"/>
    <mergeCell ref="B36:D36"/>
    <mergeCell ref="B37:D37"/>
    <mergeCell ref="B33:D33"/>
    <mergeCell ref="B34:D34"/>
    <mergeCell ref="B31:D31"/>
    <mergeCell ref="B41:D41"/>
    <mergeCell ref="B42:D42"/>
    <mergeCell ref="B25:D25"/>
    <mergeCell ref="B22:D22"/>
    <mergeCell ref="B23:D23"/>
    <mergeCell ref="B38:D38"/>
    <mergeCell ref="B35:D35"/>
    <mergeCell ref="B15:D1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57" t="s">
        <v>0</v>
      </c>
      <c r="C1" s="157"/>
      <c r="D1" s="157"/>
      <c r="E1" s="157"/>
      <c r="F1" s="157"/>
      <c r="G1" s="14"/>
      <c r="H1" s="14"/>
      <c r="I1" s="14"/>
    </row>
    <row r="2" spans="2:9" ht="42.75" customHeight="1" x14ac:dyDescent="0.25">
      <c r="B2" s="187" t="s">
        <v>142</v>
      </c>
      <c r="C2" s="187"/>
      <c r="D2" s="187"/>
      <c r="E2" s="187"/>
      <c r="F2" s="160" t="s">
        <v>1</v>
      </c>
      <c r="G2" s="160"/>
      <c r="H2" s="160"/>
      <c r="I2" s="25"/>
    </row>
    <row r="3" spans="2:9" ht="15" customHeight="1" x14ac:dyDescent="0.25">
      <c r="B3" s="156"/>
      <c r="C3" s="156"/>
      <c r="D3" s="156"/>
      <c r="E3" s="156"/>
      <c r="F3" s="20"/>
      <c r="G3" s="20"/>
      <c r="H3" s="20"/>
      <c r="I3" s="20"/>
    </row>
    <row r="4" spans="2:9" ht="15.75" x14ac:dyDescent="0.25">
      <c r="B4" s="161"/>
      <c r="C4" s="161"/>
      <c r="D4" s="161"/>
      <c r="E4" s="66"/>
      <c r="F4" s="68" t="s">
        <v>135</v>
      </c>
      <c r="G4" s="68"/>
      <c r="H4" s="68" t="s">
        <v>136</v>
      </c>
      <c r="I4" s="23"/>
    </row>
    <row r="5" spans="2:9" ht="22.5" customHeight="1" x14ac:dyDescent="0.25">
      <c r="B5" s="162"/>
      <c r="C5" s="162"/>
      <c r="D5" s="162"/>
      <c r="E5" s="27"/>
      <c r="F5" s="28"/>
      <c r="G5" s="29"/>
      <c r="H5" s="28"/>
      <c r="I5" s="21"/>
    </row>
    <row r="6" spans="2:9" ht="20.100000000000001" customHeight="1" x14ac:dyDescent="0.25">
      <c r="B6" s="159" t="s">
        <v>42</v>
      </c>
      <c r="C6" s="159"/>
      <c r="D6" s="159"/>
      <c r="E6" s="30">
        <v>4</v>
      </c>
      <c r="F6" s="127">
        <v>35822973</v>
      </c>
      <c r="G6" s="19"/>
      <c r="H6" s="128">
        <v>37589569</v>
      </c>
      <c r="I6" s="19"/>
    </row>
    <row r="7" spans="2:9" ht="20.100000000000001" customHeight="1" x14ac:dyDescent="0.25">
      <c r="B7" s="159" t="s">
        <v>43</v>
      </c>
      <c r="C7" s="159"/>
      <c r="D7" s="159"/>
      <c r="E7" s="30">
        <v>5</v>
      </c>
      <c r="F7" s="129">
        <v>-20838630</v>
      </c>
      <c r="G7" s="130"/>
      <c r="H7" s="131">
        <v>-23328009</v>
      </c>
      <c r="I7" s="19"/>
    </row>
    <row r="8" spans="2:9" ht="20.100000000000001" customHeight="1" x14ac:dyDescent="0.25">
      <c r="B8" s="159" t="s">
        <v>44</v>
      </c>
      <c r="C8" s="159"/>
      <c r="D8" s="159"/>
      <c r="E8" s="31"/>
      <c r="F8" s="40">
        <f>SUM(F6:F7)</f>
        <v>14984343</v>
      </c>
      <c r="G8" s="34"/>
      <c r="H8" s="40">
        <f>SUM(H6:H7)</f>
        <v>14261560</v>
      </c>
      <c r="I8" s="19"/>
    </row>
    <row r="9" spans="2:9" ht="20.100000000000001" customHeight="1" x14ac:dyDescent="0.25">
      <c r="B9" s="159" t="s">
        <v>45</v>
      </c>
      <c r="C9" s="159"/>
      <c r="D9" s="159"/>
      <c r="E9" s="30">
        <v>6</v>
      </c>
      <c r="F9" s="127">
        <v>-8668425</v>
      </c>
      <c r="G9" s="19"/>
      <c r="H9" s="128">
        <v>-8365676</v>
      </c>
      <c r="I9" s="19"/>
    </row>
    <row r="10" spans="2:9" ht="20.100000000000001" customHeight="1" x14ac:dyDescent="0.25">
      <c r="B10" s="159" t="s">
        <v>46</v>
      </c>
      <c r="C10" s="159"/>
      <c r="D10" s="159"/>
      <c r="E10" s="30">
        <v>7</v>
      </c>
      <c r="F10" s="129">
        <v>-2237203</v>
      </c>
      <c r="G10" s="19"/>
      <c r="H10" s="131">
        <v>-2466762</v>
      </c>
      <c r="I10" s="19"/>
    </row>
    <row r="11" spans="2:9" ht="20.100000000000001" customHeight="1" x14ac:dyDescent="0.25">
      <c r="B11" s="163" t="s">
        <v>47</v>
      </c>
      <c r="C11" s="163"/>
      <c r="D11" s="163"/>
      <c r="E11" s="30"/>
      <c r="F11" s="33">
        <f>SUM(F8:F10)</f>
        <v>4078715</v>
      </c>
      <c r="G11" s="34"/>
      <c r="H11" s="33">
        <f>SUM(H8:H10)</f>
        <v>3429122</v>
      </c>
      <c r="I11" s="24"/>
    </row>
    <row r="12" spans="2:9" ht="20.100000000000001" customHeight="1" x14ac:dyDescent="0.25">
      <c r="B12" s="159" t="s">
        <v>48</v>
      </c>
      <c r="C12" s="159"/>
      <c r="D12" s="159"/>
      <c r="E12" s="30">
        <v>8</v>
      </c>
      <c r="F12" s="127">
        <v>-1283810</v>
      </c>
      <c r="G12" s="19"/>
      <c r="H12" s="128">
        <v>-2162212</v>
      </c>
      <c r="I12" s="19"/>
    </row>
    <row r="13" spans="2:9" ht="20.100000000000001" customHeight="1" x14ac:dyDescent="0.25">
      <c r="B13" s="159" t="s">
        <v>49</v>
      </c>
      <c r="C13" s="159"/>
      <c r="D13" s="159"/>
      <c r="E13" s="30"/>
      <c r="F13" s="127">
        <v>345741</v>
      </c>
      <c r="G13" s="19"/>
      <c r="H13" s="128">
        <v>178282</v>
      </c>
      <c r="I13" s="19"/>
    </row>
    <row r="14" spans="2:9" ht="20.100000000000001" customHeight="1" x14ac:dyDescent="0.25">
      <c r="B14" s="159" t="s">
        <v>50</v>
      </c>
      <c r="C14" s="159"/>
      <c r="D14" s="159"/>
      <c r="E14" s="30"/>
      <c r="F14" s="127">
        <v>63674</v>
      </c>
      <c r="G14" s="19"/>
      <c r="H14" s="128">
        <v>173220</v>
      </c>
      <c r="I14" s="19"/>
    </row>
    <row r="15" spans="2:9" ht="20.100000000000001" customHeight="1" x14ac:dyDescent="0.25">
      <c r="B15" s="159" t="s">
        <v>51</v>
      </c>
      <c r="C15" s="159"/>
      <c r="D15" s="159"/>
      <c r="E15" s="30">
        <v>9</v>
      </c>
      <c r="F15" s="129">
        <v>166130</v>
      </c>
      <c r="G15" s="19"/>
      <c r="H15" s="131">
        <v>768669</v>
      </c>
      <c r="I15" s="19"/>
    </row>
    <row r="16" spans="2:9" ht="32.25" customHeight="1" x14ac:dyDescent="0.25">
      <c r="B16" s="159" t="s">
        <v>52</v>
      </c>
      <c r="C16" s="159"/>
      <c r="D16" s="159"/>
      <c r="E16" s="30"/>
      <c r="F16" s="132">
        <f>SUM(F11:F15)</f>
        <v>3370450</v>
      </c>
      <c r="G16" s="34"/>
      <c r="H16" s="132">
        <f>SUM(H11:H15)</f>
        <v>2387081</v>
      </c>
      <c r="I16" s="19"/>
    </row>
    <row r="17" spans="2:9" ht="20.100000000000001" customHeight="1" x14ac:dyDescent="0.25">
      <c r="B17" s="159" t="s">
        <v>53</v>
      </c>
      <c r="C17" s="159"/>
      <c r="D17" s="159"/>
      <c r="E17" s="30">
        <v>10</v>
      </c>
      <c r="F17" s="127">
        <v>-892488</v>
      </c>
      <c r="G17" s="19"/>
      <c r="H17" s="128">
        <v>-612039</v>
      </c>
      <c r="I17" s="19"/>
    </row>
    <row r="18" spans="2:9" ht="20.100000000000001" customHeight="1" x14ac:dyDescent="0.25">
      <c r="B18" s="159" t="s">
        <v>126</v>
      </c>
      <c r="C18" s="159"/>
      <c r="D18" s="159"/>
      <c r="E18" s="30"/>
      <c r="F18" s="40">
        <f>F16+F17</f>
        <v>2477962</v>
      </c>
      <c r="G18" s="34"/>
      <c r="H18" s="40">
        <f>H16+H17</f>
        <v>1775042</v>
      </c>
      <c r="I18" s="19"/>
    </row>
    <row r="19" spans="2:9" ht="20.100000000000001" customHeight="1" x14ac:dyDescent="0.25">
      <c r="B19" s="159" t="s">
        <v>54</v>
      </c>
      <c r="C19" s="159"/>
      <c r="D19" s="159"/>
      <c r="E19" s="30"/>
      <c r="F19" s="32"/>
      <c r="G19" s="29"/>
      <c r="H19" s="86"/>
      <c r="I19" s="19"/>
    </row>
    <row r="20" spans="2:9" ht="20.100000000000001" customHeight="1" x14ac:dyDescent="0.25">
      <c r="B20" s="159" t="s">
        <v>55</v>
      </c>
      <c r="C20" s="159"/>
      <c r="D20" s="159"/>
      <c r="E20" s="30"/>
      <c r="F20" s="127">
        <v>-10680</v>
      </c>
      <c r="G20" s="19"/>
      <c r="H20" s="128">
        <v>-9505</v>
      </c>
      <c r="I20" s="19"/>
    </row>
    <row r="21" spans="2:9" ht="20.100000000000001" customHeight="1" thickBot="1" x14ac:dyDescent="0.3">
      <c r="B21" s="159" t="s">
        <v>97</v>
      </c>
      <c r="C21" s="159"/>
      <c r="D21" s="159"/>
      <c r="E21" s="30"/>
      <c r="F21" s="41">
        <f>SUM(F20)</f>
        <v>-10680</v>
      </c>
      <c r="G21" s="29"/>
      <c r="H21" s="41">
        <f>SUM(H20+H19)</f>
        <v>-9505</v>
      </c>
      <c r="I21" s="19"/>
    </row>
    <row r="22" spans="2:9" ht="20.100000000000001" customHeight="1" thickTop="1" x14ac:dyDescent="0.25">
      <c r="B22" s="159" t="s">
        <v>56</v>
      </c>
      <c r="C22" s="159"/>
      <c r="D22" s="159"/>
      <c r="E22" s="30"/>
      <c r="F22" s="32">
        <f>F18+F21</f>
        <v>2467282</v>
      </c>
      <c r="G22" s="29"/>
      <c r="H22" s="29">
        <f>H18+H21</f>
        <v>1765537</v>
      </c>
      <c r="I22" s="19"/>
    </row>
    <row r="23" spans="2:9" ht="20.100000000000001" customHeight="1" x14ac:dyDescent="0.25">
      <c r="B23" s="159"/>
      <c r="C23" s="159"/>
      <c r="D23" s="159"/>
      <c r="E23" s="30"/>
      <c r="F23" s="32"/>
      <c r="G23" s="29"/>
      <c r="H23" s="32"/>
      <c r="I23" s="19"/>
    </row>
    <row r="24" spans="2:9" ht="20.100000000000001" customHeight="1" x14ac:dyDescent="0.25">
      <c r="B24" s="158"/>
      <c r="C24" s="158"/>
      <c r="D24" s="158"/>
      <c r="E24" s="30"/>
      <c r="F24" s="35"/>
      <c r="G24" s="29"/>
      <c r="H24" s="36"/>
      <c r="I24" s="19"/>
    </row>
    <row r="25" spans="2:9" ht="20.100000000000001" customHeight="1" x14ac:dyDescent="0.25">
      <c r="B25" s="158" t="s">
        <v>57</v>
      </c>
      <c r="C25" s="158"/>
      <c r="D25" s="158"/>
      <c r="E25" s="30"/>
      <c r="F25" s="32">
        <v>718</v>
      </c>
      <c r="G25" s="29"/>
      <c r="H25" s="28">
        <v>514</v>
      </c>
      <c r="I25" s="19"/>
    </row>
    <row r="26" spans="2:9" x14ac:dyDescent="0.25">
      <c r="B26" s="15"/>
      <c r="C26" s="15"/>
      <c r="D26" s="15"/>
      <c r="E26" s="17"/>
      <c r="F26" s="21"/>
      <c r="G26" s="19"/>
      <c r="H26" s="19"/>
      <c r="I26" s="19"/>
    </row>
    <row r="27" spans="2:9" ht="15.75" x14ac:dyDescent="0.25">
      <c r="B27" s="164" t="s">
        <v>40</v>
      </c>
      <c r="C27" s="164"/>
      <c r="D27" s="164"/>
      <c r="E27" s="22"/>
      <c r="F27" s="18"/>
      <c r="G27" s="14"/>
      <c r="H27" s="14"/>
      <c r="I27" s="26"/>
    </row>
    <row r="28" spans="2:9" x14ac:dyDescent="0.25">
      <c r="B28" s="15"/>
      <c r="C28" s="15"/>
      <c r="D28" s="15"/>
      <c r="E28" s="22"/>
      <c r="F28" s="18"/>
      <c r="G28" s="14"/>
      <c r="H28" s="14"/>
      <c r="I28" s="14"/>
    </row>
    <row r="29" spans="2:9" ht="15.75" x14ac:dyDescent="0.25">
      <c r="B29" s="37"/>
      <c r="C29" s="15"/>
      <c r="D29" s="38"/>
      <c r="E29" s="16"/>
      <c r="F29" s="16"/>
      <c r="I29" s="26"/>
    </row>
    <row r="30" spans="2:9" x14ac:dyDescent="0.25">
      <c r="B30" s="152" t="s">
        <v>134</v>
      </c>
      <c r="C30" s="152"/>
      <c r="D30" s="95" t="s">
        <v>111</v>
      </c>
      <c r="E30" s="96"/>
      <c r="F30" s="96"/>
      <c r="I30" s="16"/>
    </row>
    <row r="31" spans="2:9" ht="36.75" customHeight="1" x14ac:dyDescent="0.25">
      <c r="B31" s="153" t="s">
        <v>133</v>
      </c>
      <c r="C31" s="153"/>
      <c r="D31" s="3" t="s">
        <v>108</v>
      </c>
      <c r="E31" s="3"/>
      <c r="F31" s="3"/>
      <c r="I31" s="26"/>
    </row>
    <row r="32" spans="2:9" x14ac:dyDescent="0.25">
      <c r="B32" s="39"/>
      <c r="C32" s="14"/>
      <c r="D32" s="16"/>
      <c r="E32" s="14"/>
      <c r="F32" s="18"/>
      <c r="G32" s="14"/>
      <c r="H32" s="14"/>
      <c r="I32" s="14"/>
    </row>
  </sheetData>
  <mergeCells count="29"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21:D21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zoomScale="80" zoomScaleNormal="80" workbookViewId="0">
      <selection activeCell="A2" sqref="A2:H2"/>
    </sheetView>
  </sheetViews>
  <sheetFormatPr defaultRowHeight="15" x14ac:dyDescent="0.25"/>
  <cols>
    <col min="1" max="1" width="33.28515625" customWidth="1"/>
    <col min="2" max="2" width="13.42578125" customWidth="1"/>
    <col min="3" max="3" width="1.5703125" customWidth="1"/>
    <col min="4" max="4" width="22.5703125" customWidth="1"/>
    <col min="5" max="5" width="1.5703125" customWidth="1"/>
    <col min="6" max="6" width="15.42578125" customWidth="1"/>
    <col min="7" max="7" width="1.5703125" customWidth="1"/>
    <col min="8" max="8" width="14.28515625" customWidth="1"/>
    <col min="9" max="9" width="1.5703125" customWidth="1"/>
    <col min="10" max="10" width="15.7109375" customWidth="1"/>
    <col min="11" max="11" width="13.28515625" bestFit="1" customWidth="1"/>
    <col min="12" max="12" width="11.28515625" bestFit="1" customWidth="1"/>
  </cols>
  <sheetData>
    <row r="1" spans="1:12" ht="28.5" customHeight="1" x14ac:dyDescent="0.25">
      <c r="A1" s="165" t="s">
        <v>0</v>
      </c>
      <c r="B1" s="165"/>
      <c r="C1" s="165"/>
      <c r="D1" s="165"/>
      <c r="E1" s="165"/>
      <c r="F1" s="165"/>
      <c r="G1" s="63"/>
      <c r="H1" s="62"/>
      <c r="I1" s="63"/>
      <c r="J1" s="63"/>
      <c r="K1" s="62"/>
    </row>
    <row r="2" spans="1:12" ht="28.5" customHeight="1" x14ac:dyDescent="0.25">
      <c r="A2" s="170" t="s">
        <v>137</v>
      </c>
      <c r="B2" s="170"/>
      <c r="C2" s="170"/>
      <c r="D2" s="170"/>
      <c r="E2" s="170"/>
      <c r="F2" s="170"/>
      <c r="G2" s="170"/>
      <c r="H2" s="170"/>
      <c r="I2" s="65"/>
      <c r="K2" s="64" t="s">
        <v>1</v>
      </c>
    </row>
    <row r="3" spans="1:12" ht="48.75" customHeight="1" thickBot="1" x14ac:dyDescent="0.3">
      <c r="A3" s="71"/>
      <c r="B3" s="97" t="s">
        <v>99</v>
      </c>
      <c r="C3" s="97"/>
      <c r="D3" s="97" t="s">
        <v>105</v>
      </c>
      <c r="E3" s="97"/>
      <c r="F3" s="97" t="s">
        <v>100</v>
      </c>
      <c r="G3" s="97"/>
      <c r="H3" s="97" t="s">
        <v>101</v>
      </c>
      <c r="I3" s="97"/>
      <c r="J3" s="97" t="s">
        <v>102</v>
      </c>
      <c r="K3" s="97" t="s">
        <v>103</v>
      </c>
    </row>
    <row r="4" spans="1:12" ht="16.5" thickTop="1" thickBot="1" x14ac:dyDescent="0.3">
      <c r="A4" s="70" t="s">
        <v>122</v>
      </c>
      <c r="B4" s="60">
        <v>2787696</v>
      </c>
      <c r="C4" s="60"/>
      <c r="D4" s="60">
        <v>-947400</v>
      </c>
      <c r="E4" s="60"/>
      <c r="F4" s="60">
        <v>3515133</v>
      </c>
      <c r="G4" s="60"/>
      <c r="H4" s="60">
        <v>-10327</v>
      </c>
      <c r="I4" s="60"/>
      <c r="J4" s="60">
        <v>2541386</v>
      </c>
      <c r="K4" s="60">
        <f>SUM(B4:J4)</f>
        <v>7886488</v>
      </c>
      <c r="L4" s="67"/>
    </row>
    <row r="5" spans="1:12" ht="15.75" thickTop="1" x14ac:dyDescent="0.25">
      <c r="A5" s="70" t="s">
        <v>95</v>
      </c>
      <c r="B5" s="58"/>
      <c r="C5" s="58"/>
      <c r="D5" s="58"/>
      <c r="E5" s="58"/>
      <c r="F5" s="58"/>
      <c r="G5" s="58"/>
      <c r="H5" s="58"/>
      <c r="I5" s="58"/>
      <c r="J5" s="58">
        <v>1775042</v>
      </c>
      <c r="K5" s="58">
        <f>SUM(B5:J5)</f>
        <v>1775042</v>
      </c>
      <c r="L5" s="67"/>
    </row>
    <row r="6" spans="1:12" x14ac:dyDescent="0.25">
      <c r="A6" s="70" t="s">
        <v>97</v>
      </c>
      <c r="B6" s="58"/>
      <c r="C6" s="58"/>
      <c r="D6" s="58"/>
      <c r="E6" s="58"/>
      <c r="F6" s="58"/>
      <c r="G6" s="58"/>
      <c r="H6" s="139">
        <v>-9505</v>
      </c>
      <c r="I6" s="58"/>
      <c r="J6" s="58"/>
      <c r="K6" s="58">
        <f>SUM(B6:J6)</f>
        <v>-9505</v>
      </c>
      <c r="L6" s="67"/>
    </row>
    <row r="7" spans="1:12" x14ac:dyDescent="0.25">
      <c r="A7" s="70" t="s">
        <v>120</v>
      </c>
      <c r="B7" s="58"/>
      <c r="C7" s="58"/>
      <c r="D7" s="58"/>
      <c r="E7" s="58"/>
      <c r="F7" s="58"/>
      <c r="G7" s="58"/>
      <c r="H7" s="58">
        <f>H5+H6</f>
        <v>-9505</v>
      </c>
      <c r="I7" s="58"/>
      <c r="J7" s="58">
        <f>J5+J6</f>
        <v>1775042</v>
      </c>
      <c r="K7" s="58">
        <f>SUM(B7:J7)</f>
        <v>1765537</v>
      </c>
      <c r="L7" s="67"/>
    </row>
    <row r="8" spans="1:12" x14ac:dyDescent="0.25">
      <c r="A8" s="70" t="s">
        <v>121</v>
      </c>
      <c r="B8" s="58"/>
      <c r="C8" s="58"/>
      <c r="D8" s="58"/>
      <c r="E8" s="58"/>
      <c r="F8" s="58"/>
      <c r="G8" s="58"/>
      <c r="H8" s="58"/>
      <c r="I8" s="58"/>
      <c r="J8" s="58">
        <v>0</v>
      </c>
      <c r="K8" s="58">
        <f>SUM(B8:J8)</f>
        <v>0</v>
      </c>
      <c r="L8" s="67"/>
    </row>
    <row r="9" spans="1:12" ht="30" x14ac:dyDescent="0.25">
      <c r="A9" s="70" t="s">
        <v>128</v>
      </c>
      <c r="B9" s="58"/>
      <c r="C9" s="58"/>
      <c r="D9" s="58"/>
      <c r="E9" s="58"/>
      <c r="F9" s="58"/>
      <c r="G9" s="58"/>
      <c r="H9" s="58"/>
      <c r="I9" s="58"/>
      <c r="J9" s="139">
        <v>2150921</v>
      </c>
      <c r="K9" s="58">
        <f>SUM(B9:J9)</f>
        <v>2150921</v>
      </c>
      <c r="L9" s="67"/>
    </row>
    <row r="10" spans="1:12" ht="30" x14ac:dyDescent="0.25">
      <c r="A10" s="70" t="s">
        <v>96</v>
      </c>
      <c r="B10" s="58"/>
      <c r="C10" s="58"/>
      <c r="D10" s="58"/>
      <c r="E10" s="58"/>
      <c r="F10" s="186">
        <v>-166108</v>
      </c>
      <c r="G10" s="58"/>
      <c r="H10" s="58"/>
      <c r="I10" s="58"/>
      <c r="J10" s="58">
        <f>-F10</f>
        <v>166108</v>
      </c>
      <c r="K10" s="58">
        <f>SUM(B10:J10)</f>
        <v>0</v>
      </c>
      <c r="L10" s="67"/>
    </row>
    <row r="11" spans="1:12" x14ac:dyDescent="0.25">
      <c r="A11" s="70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67"/>
    </row>
    <row r="12" spans="1:12" ht="15.75" thickBot="1" x14ac:dyDescent="0.3">
      <c r="A12" s="70" t="s">
        <v>138</v>
      </c>
      <c r="B12" s="60">
        <f>SUM(B4:B11)</f>
        <v>2787696</v>
      </c>
      <c r="C12" s="60"/>
      <c r="D12" s="60">
        <f>SUM(D4:D11)</f>
        <v>-947400</v>
      </c>
      <c r="E12" s="60"/>
      <c r="F12" s="60">
        <f>SUM(F4:F11)</f>
        <v>3349025</v>
      </c>
      <c r="G12" s="60"/>
      <c r="H12" s="60">
        <f>SUM(H4:H11)-H7</f>
        <v>-19832</v>
      </c>
      <c r="I12" s="60"/>
      <c r="J12" s="60">
        <f>SUM(J4:J11)-J7</f>
        <v>6633457</v>
      </c>
      <c r="K12" s="60">
        <f>SUM(K4:K11)-K7</f>
        <v>11802946</v>
      </c>
      <c r="L12" s="67"/>
    </row>
    <row r="13" spans="1:12" ht="15.75" thickTop="1" x14ac:dyDescent="0.25">
      <c r="A13" s="7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67"/>
    </row>
    <row r="14" spans="1:12" x14ac:dyDescent="0.25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7"/>
    </row>
    <row r="15" spans="1:12" x14ac:dyDescent="0.25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7"/>
    </row>
    <row r="16" spans="1:12" x14ac:dyDescent="0.25">
      <c r="A16" s="70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67"/>
    </row>
    <row r="17" spans="1:12" ht="15.75" thickBot="1" x14ac:dyDescent="0.3">
      <c r="A17" s="70" t="s">
        <v>139</v>
      </c>
      <c r="B17" s="60">
        <v>2787696</v>
      </c>
      <c r="C17" s="60"/>
      <c r="D17" s="60">
        <v>-947400</v>
      </c>
      <c r="E17" s="60"/>
      <c r="F17" s="60">
        <v>2885911</v>
      </c>
      <c r="G17" s="60"/>
      <c r="H17" s="60">
        <v>11721</v>
      </c>
      <c r="I17" s="60"/>
      <c r="J17" s="60">
        <v>3832150</v>
      </c>
      <c r="K17" s="60">
        <f>SUM(B17:J17)</f>
        <v>8570078</v>
      </c>
      <c r="L17" s="67"/>
    </row>
    <row r="18" spans="1:12" ht="15.75" thickTop="1" x14ac:dyDescent="0.25">
      <c r="A18" s="70" t="s">
        <v>95</v>
      </c>
      <c r="B18" s="72"/>
      <c r="C18" s="72"/>
      <c r="D18" s="72"/>
      <c r="E18" s="72"/>
      <c r="F18" s="138"/>
      <c r="G18" s="138"/>
      <c r="H18" s="138"/>
      <c r="I18" s="138"/>
      <c r="J18" s="134">
        <v>2477962</v>
      </c>
      <c r="K18" s="58">
        <f>SUM(B18:J18)</f>
        <v>2477962</v>
      </c>
      <c r="L18" s="67"/>
    </row>
    <row r="19" spans="1:12" x14ac:dyDescent="0.25">
      <c r="A19" s="70" t="s">
        <v>97</v>
      </c>
      <c r="B19" s="73" t="s">
        <v>104</v>
      </c>
      <c r="C19" s="72"/>
      <c r="D19" s="73" t="s">
        <v>104</v>
      </c>
      <c r="E19" s="72"/>
      <c r="F19" s="139" t="s">
        <v>104</v>
      </c>
      <c r="G19" s="138"/>
      <c r="H19" s="139">
        <v>-10680</v>
      </c>
      <c r="I19" s="138"/>
      <c r="J19" s="134">
        <v>0</v>
      </c>
      <c r="K19" s="58">
        <f>SUM(B19:J19)</f>
        <v>-10680</v>
      </c>
      <c r="L19" s="67"/>
    </row>
    <row r="20" spans="1:12" x14ac:dyDescent="0.25">
      <c r="A20" s="70" t="s">
        <v>120</v>
      </c>
      <c r="B20" s="73" t="s">
        <v>104</v>
      </c>
      <c r="C20" s="72"/>
      <c r="D20" s="73" t="s">
        <v>104</v>
      </c>
      <c r="E20" s="72"/>
      <c r="F20" s="139"/>
      <c r="G20" s="138"/>
      <c r="H20" s="139">
        <f>H19+H18</f>
        <v>-10680</v>
      </c>
      <c r="I20" s="138"/>
      <c r="J20" s="139">
        <f>J19+J18</f>
        <v>2477962</v>
      </c>
      <c r="K20" s="58">
        <f>SUM(B20:J20)</f>
        <v>2467282</v>
      </c>
      <c r="L20" s="67"/>
    </row>
    <row r="21" spans="1:12" ht="30.75" thickBot="1" x14ac:dyDescent="0.3">
      <c r="A21" s="70" t="s">
        <v>96</v>
      </c>
      <c r="B21" s="74" t="s">
        <v>104</v>
      </c>
      <c r="C21" s="75"/>
      <c r="D21" s="74" t="s">
        <v>104</v>
      </c>
      <c r="E21" s="75"/>
      <c r="F21" s="140">
        <v>657400</v>
      </c>
      <c r="G21" s="140"/>
      <c r="H21" s="140"/>
      <c r="I21" s="140"/>
      <c r="J21" s="140">
        <f>-F21</f>
        <v>-657400</v>
      </c>
      <c r="K21" s="60">
        <v>0</v>
      </c>
      <c r="L21" s="67"/>
    </row>
    <row r="22" spans="1:12" ht="16.5" thickTop="1" thickBot="1" x14ac:dyDescent="0.3">
      <c r="A22" s="70" t="s">
        <v>140</v>
      </c>
      <c r="B22" s="60">
        <f>SUM(B17:B21)</f>
        <v>2787696</v>
      </c>
      <c r="C22" s="60"/>
      <c r="D22" s="60">
        <f>SUM(D17:D21)</f>
        <v>-947400</v>
      </c>
      <c r="E22" s="60"/>
      <c r="F22" s="60">
        <f>SUM(F17:F21)</f>
        <v>3543311</v>
      </c>
      <c r="G22" s="60"/>
      <c r="H22" s="60">
        <f>SUM(H17:H21)-H20</f>
        <v>1041</v>
      </c>
      <c r="I22" s="60"/>
      <c r="J22" s="60">
        <f>SUM(J17:J21)-J20</f>
        <v>5652712</v>
      </c>
      <c r="K22" s="60">
        <f>SUM(K17:K21)-K20</f>
        <v>11037360</v>
      </c>
      <c r="L22" s="67"/>
    </row>
    <row r="23" spans="1:12" ht="15.75" thickTop="1" x14ac:dyDescent="0.25"/>
    <row r="24" spans="1:12" x14ac:dyDescent="0.25">
      <c r="A24" s="51"/>
      <c r="B24" s="166" t="s">
        <v>40</v>
      </c>
      <c r="C24" s="166"/>
      <c r="D24" s="166"/>
      <c r="E24" s="166"/>
      <c r="F24" s="46"/>
      <c r="G24" s="54"/>
      <c r="K24" s="67">
        <f>K22-Баланс!F35</f>
        <v>0</v>
      </c>
    </row>
    <row r="25" spans="1:12" x14ac:dyDescent="0.25">
      <c r="A25" s="50"/>
      <c r="B25" s="43"/>
      <c r="C25" s="44"/>
      <c r="D25" s="44"/>
      <c r="E25" s="61"/>
      <c r="F25" s="46"/>
      <c r="G25" s="54"/>
    </row>
    <row r="26" spans="1:12" x14ac:dyDescent="0.25">
      <c r="A26" s="42"/>
      <c r="B26" s="52"/>
      <c r="C26" s="52"/>
      <c r="D26" s="182"/>
      <c r="E26" s="185"/>
      <c r="F26" s="55"/>
      <c r="G26" s="184"/>
      <c r="H26" s="182"/>
    </row>
    <row r="27" spans="1:12" ht="15" customHeight="1" x14ac:dyDescent="0.25">
      <c r="A27" s="42"/>
      <c r="B27" s="181" t="s">
        <v>134</v>
      </c>
      <c r="C27" s="181"/>
      <c r="D27" s="181"/>
      <c r="E27" s="96"/>
      <c r="F27" s="183" t="s">
        <v>111</v>
      </c>
    </row>
    <row r="28" spans="1:12" ht="32.25" customHeight="1" x14ac:dyDescent="0.25">
      <c r="A28" s="42"/>
      <c r="B28" s="167" t="s">
        <v>133</v>
      </c>
      <c r="C28" s="167"/>
      <c r="D28" s="167"/>
      <c r="E28" s="3"/>
      <c r="F28" s="3" t="s">
        <v>107</v>
      </c>
    </row>
    <row r="29" spans="1:12" x14ac:dyDescent="0.25">
      <c r="A29" s="42"/>
      <c r="B29" s="45"/>
      <c r="C29" s="54"/>
      <c r="D29" s="53"/>
      <c r="E29" s="53"/>
      <c r="F29" s="44"/>
      <c r="G29" s="46"/>
    </row>
  </sheetData>
  <mergeCells count="5">
    <mergeCell ref="B27:D27"/>
    <mergeCell ref="B28:D28"/>
    <mergeCell ref="A1:F1"/>
    <mergeCell ref="A2:H2"/>
    <mergeCell ref="B24:E2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4"/>
  <sheetViews>
    <sheetView zoomScaleNormal="100" workbookViewId="0">
      <selection activeCell="A2" sqref="A2:D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8" x14ac:dyDescent="0.25">
      <c r="A1" s="176" t="s">
        <v>0</v>
      </c>
      <c r="B1" s="176"/>
      <c r="C1" s="176"/>
      <c r="D1" s="42"/>
      <c r="E1" s="42"/>
      <c r="F1" s="42"/>
    </row>
    <row r="2" spans="1:8" ht="38.25" customHeight="1" x14ac:dyDescent="0.25">
      <c r="A2" s="177" t="s">
        <v>141</v>
      </c>
      <c r="B2" s="177"/>
      <c r="C2" s="177"/>
      <c r="D2" s="177"/>
      <c r="E2" s="142"/>
      <c r="F2" s="142" t="s">
        <v>1</v>
      </c>
    </row>
    <row r="3" spans="1:8" ht="34.5" customHeight="1" x14ac:dyDescent="0.25">
      <c r="A3" s="178" t="s">
        <v>58</v>
      </c>
      <c r="B3" s="178"/>
      <c r="C3" s="178"/>
      <c r="D3" s="57" t="str">
        <f>ОПУ!F4</f>
        <v>3 месяца 2024</v>
      </c>
      <c r="E3" s="81"/>
      <c r="F3" s="57" t="str">
        <f>ОПУ!H4</f>
        <v>3 месяца 2023</v>
      </c>
    </row>
    <row r="4" spans="1:8" ht="27.75" customHeight="1" x14ac:dyDescent="0.25">
      <c r="A4" s="56"/>
      <c r="B4" s="170" t="s">
        <v>59</v>
      </c>
      <c r="C4" s="170"/>
      <c r="D4" s="133">
        <f>ОПУ!F16</f>
        <v>3370450</v>
      </c>
      <c r="E4" s="134"/>
      <c r="F4" s="133">
        <f>ОПУ!H16</f>
        <v>2387081</v>
      </c>
    </row>
    <row r="5" spans="1:8" x14ac:dyDescent="0.25">
      <c r="A5" s="170" t="s">
        <v>60</v>
      </c>
      <c r="B5" s="170"/>
      <c r="C5" s="170"/>
      <c r="D5" s="133"/>
      <c r="E5" s="134"/>
      <c r="F5" s="134"/>
      <c r="H5" s="117"/>
    </row>
    <row r="6" spans="1:8" ht="15" customHeight="1" x14ac:dyDescent="0.25">
      <c r="A6" s="56"/>
      <c r="B6" s="56"/>
      <c r="C6" s="70" t="s">
        <v>61</v>
      </c>
      <c r="D6" s="133">
        <v>817607</v>
      </c>
      <c r="E6" s="134"/>
      <c r="F6" s="85">
        <v>824655</v>
      </c>
    </row>
    <row r="7" spans="1:8" ht="15" customHeight="1" x14ac:dyDescent="0.25">
      <c r="A7" s="56"/>
      <c r="B7" s="56"/>
      <c r="C7" s="70" t="s">
        <v>62</v>
      </c>
      <c r="D7" s="133">
        <v>1283810</v>
      </c>
      <c r="E7" s="134"/>
      <c r="F7" s="85">
        <v>2162212</v>
      </c>
    </row>
    <row r="8" spans="1:8" ht="15" customHeight="1" x14ac:dyDescent="0.25">
      <c r="A8" s="56"/>
      <c r="B8" s="56"/>
      <c r="C8" s="70" t="s">
        <v>63</v>
      </c>
      <c r="D8" s="85">
        <v>-345741</v>
      </c>
      <c r="E8" s="134"/>
      <c r="F8" s="85">
        <v>-178282</v>
      </c>
    </row>
    <row r="9" spans="1:8" ht="15" customHeight="1" x14ac:dyDescent="0.25">
      <c r="A9" s="56"/>
      <c r="B9" s="56"/>
      <c r="C9" s="70" t="s">
        <v>123</v>
      </c>
      <c r="D9" s="85">
        <v>4046</v>
      </c>
      <c r="E9" s="134"/>
      <c r="F9" s="134">
        <v>383</v>
      </c>
    </row>
    <row r="10" spans="1:8" ht="15" customHeight="1" x14ac:dyDescent="0.25">
      <c r="A10" s="56"/>
      <c r="B10" s="56"/>
      <c r="C10" s="70" t="s">
        <v>127</v>
      </c>
      <c r="D10" s="85">
        <f>-99671+32</f>
        <v>-99639</v>
      </c>
      <c r="E10" s="134"/>
      <c r="F10" s="85">
        <v>-638946</v>
      </c>
    </row>
    <row r="11" spans="1:8" ht="15" hidden="1" customHeight="1" x14ac:dyDescent="0.25">
      <c r="A11" s="56"/>
      <c r="B11" s="56"/>
      <c r="C11" s="70" t="s">
        <v>98</v>
      </c>
      <c r="D11" s="85"/>
      <c r="E11" s="134"/>
      <c r="F11" s="134"/>
    </row>
    <row r="12" spans="1:8" ht="15" customHeight="1" x14ac:dyDescent="0.25">
      <c r="A12" s="56"/>
      <c r="B12" s="56"/>
      <c r="C12" s="70" t="s">
        <v>64</v>
      </c>
      <c r="D12" s="85">
        <v>-428863</v>
      </c>
      <c r="E12" s="134"/>
      <c r="F12" s="85">
        <v>-1081345</v>
      </c>
    </row>
    <row r="13" spans="1:8" ht="15.75" customHeight="1" thickBot="1" x14ac:dyDescent="0.3">
      <c r="A13" s="56"/>
      <c r="B13" s="56"/>
      <c r="C13" s="70" t="s">
        <v>65</v>
      </c>
      <c r="D13" s="85">
        <v>-63674</v>
      </c>
      <c r="E13" s="134"/>
      <c r="F13" s="85">
        <v>-173220</v>
      </c>
    </row>
    <row r="14" spans="1:8" ht="30.75" customHeight="1" thickBot="1" x14ac:dyDescent="0.3">
      <c r="A14" s="56"/>
      <c r="B14" s="170" t="s">
        <v>66</v>
      </c>
      <c r="C14" s="170"/>
      <c r="D14" s="93">
        <f>SUM(D4:D13)</f>
        <v>4537996</v>
      </c>
      <c r="E14" s="48"/>
      <c r="F14" s="59">
        <f>SUM(F4:F13)</f>
        <v>3302538</v>
      </c>
    </row>
    <row r="15" spans="1:8" x14ac:dyDescent="0.25">
      <c r="A15" s="56"/>
      <c r="B15" s="56"/>
      <c r="C15" s="77"/>
      <c r="D15" s="58"/>
      <c r="E15" s="48"/>
      <c r="F15" s="82"/>
      <c r="H15" s="117"/>
    </row>
    <row r="16" spans="1:8" ht="15" customHeight="1" x14ac:dyDescent="0.25">
      <c r="A16" s="56"/>
      <c r="B16" s="56"/>
      <c r="C16" s="70" t="s">
        <v>67</v>
      </c>
      <c r="D16" s="134">
        <v>3687879</v>
      </c>
      <c r="E16" s="58"/>
      <c r="F16" s="134">
        <v>-4132764</v>
      </c>
    </row>
    <row r="17" spans="1:7" ht="27" customHeight="1" x14ac:dyDescent="0.25">
      <c r="A17" s="56"/>
      <c r="B17" s="56"/>
      <c r="C17" s="70" t="s">
        <v>68</v>
      </c>
      <c r="D17" s="134">
        <v>57780</v>
      </c>
      <c r="E17" s="58"/>
      <c r="F17" s="134">
        <v>-2044391</v>
      </c>
    </row>
    <row r="18" spans="1:7" ht="15" customHeight="1" x14ac:dyDescent="0.25">
      <c r="A18" s="56"/>
      <c r="B18" s="56"/>
      <c r="C18" s="70" t="s">
        <v>69</v>
      </c>
      <c r="D18" s="134">
        <v>-2748398</v>
      </c>
      <c r="E18" s="58"/>
      <c r="F18" s="134">
        <v>-3332661</v>
      </c>
    </row>
    <row r="19" spans="1:7" ht="15" customHeight="1" x14ac:dyDescent="0.25">
      <c r="A19" s="56"/>
      <c r="B19" s="56"/>
      <c r="C19" s="70" t="s">
        <v>70</v>
      </c>
      <c r="D19" s="134">
        <v>-128700</v>
      </c>
      <c r="E19" s="58"/>
      <c r="F19" s="134">
        <v>-2091305</v>
      </c>
    </row>
    <row r="20" spans="1:7" ht="15" customHeight="1" x14ac:dyDescent="0.25">
      <c r="A20" s="56"/>
      <c r="B20" s="56"/>
      <c r="C20" s="70" t="s">
        <v>71</v>
      </c>
      <c r="D20" s="134">
        <v>-1236</v>
      </c>
      <c r="E20" s="58"/>
      <c r="F20" s="134">
        <v>5721426</v>
      </c>
    </row>
    <row r="21" spans="1:7" ht="15" customHeight="1" x14ac:dyDescent="0.25">
      <c r="A21" s="56"/>
      <c r="B21" s="56"/>
      <c r="C21" s="70" t="s">
        <v>72</v>
      </c>
      <c r="D21" s="134">
        <v>927395</v>
      </c>
      <c r="E21" s="58"/>
      <c r="F21" s="134">
        <v>-2507703</v>
      </c>
    </row>
    <row r="22" spans="1:7" ht="29.25" customHeight="1" x14ac:dyDescent="0.25">
      <c r="A22" s="56"/>
      <c r="B22" s="56"/>
      <c r="C22" s="70" t="s">
        <v>73</v>
      </c>
      <c r="D22" s="134">
        <v>326014</v>
      </c>
      <c r="E22" s="58"/>
      <c r="F22" s="134">
        <v>-1255341</v>
      </c>
    </row>
    <row r="23" spans="1:7" ht="15.75" customHeight="1" thickBot="1" x14ac:dyDescent="0.3">
      <c r="A23" s="56"/>
      <c r="B23" s="170" t="s">
        <v>74</v>
      </c>
      <c r="C23" s="170"/>
      <c r="D23" s="78">
        <f>SUM(D14:D22)</f>
        <v>6658730</v>
      </c>
      <c r="E23" s="48"/>
      <c r="F23" s="78">
        <f>SUM(F14:F22)</f>
        <v>-6340201</v>
      </c>
    </row>
    <row r="24" spans="1:7" ht="15" customHeight="1" x14ac:dyDescent="0.25">
      <c r="A24" s="56"/>
      <c r="B24" s="56"/>
      <c r="C24" s="70" t="s">
        <v>75</v>
      </c>
      <c r="D24" s="134">
        <v>-1102721</v>
      </c>
      <c r="E24" s="48"/>
      <c r="F24" s="134">
        <v>-2305044</v>
      </c>
    </row>
    <row r="25" spans="1:7" ht="15.75" customHeight="1" thickBot="1" x14ac:dyDescent="0.3">
      <c r="A25" s="56"/>
      <c r="B25" s="56"/>
      <c r="C25" s="70" t="s">
        <v>76</v>
      </c>
      <c r="D25" s="137">
        <v>-725798</v>
      </c>
      <c r="E25" s="48"/>
      <c r="F25" s="137">
        <v>-1378228</v>
      </c>
    </row>
    <row r="26" spans="1:7" ht="32.25" customHeight="1" thickBot="1" x14ac:dyDescent="0.3">
      <c r="A26" s="58"/>
      <c r="B26" s="179" t="s">
        <v>106</v>
      </c>
      <c r="C26" s="179"/>
      <c r="D26" s="78">
        <f>SUM(D23:D25)</f>
        <v>4830211</v>
      </c>
      <c r="E26" s="48"/>
      <c r="F26" s="78">
        <f>SUM(F23:F25)</f>
        <v>-10023473</v>
      </c>
      <c r="G26" s="49"/>
    </row>
    <row r="27" spans="1:7" x14ac:dyDescent="0.25">
      <c r="A27" s="180" t="s">
        <v>77</v>
      </c>
      <c r="B27" s="180"/>
      <c r="C27" s="180"/>
      <c r="D27" s="83"/>
      <c r="E27" s="84"/>
      <c r="F27" s="42"/>
      <c r="G27" s="42"/>
    </row>
    <row r="28" spans="1:7" ht="15" customHeight="1" x14ac:dyDescent="0.25">
      <c r="A28" s="56"/>
      <c r="B28" s="56"/>
      <c r="C28" s="58" t="s">
        <v>78</v>
      </c>
      <c r="D28" s="134">
        <v>-3648512</v>
      </c>
      <c r="E28" s="48"/>
      <c r="F28" s="134">
        <v>-56839913</v>
      </c>
      <c r="G28" s="42"/>
    </row>
    <row r="29" spans="1:7" ht="30" customHeight="1" x14ac:dyDescent="0.25">
      <c r="A29" s="56"/>
      <c r="B29" s="56"/>
      <c r="C29" s="58" t="s">
        <v>79</v>
      </c>
      <c r="D29" s="134">
        <v>0</v>
      </c>
      <c r="E29" s="48"/>
      <c r="F29" s="134">
        <v>2603</v>
      </c>
      <c r="G29" s="42"/>
    </row>
    <row r="30" spans="1:7" ht="15" hidden="1" customHeight="1" x14ac:dyDescent="0.25">
      <c r="A30" s="56"/>
      <c r="B30" s="56"/>
      <c r="C30" s="58" t="s">
        <v>80</v>
      </c>
      <c r="D30" s="134"/>
      <c r="E30" s="48"/>
      <c r="F30" s="134"/>
      <c r="G30" s="42"/>
    </row>
    <row r="31" spans="1:7" ht="29.25" hidden="1" customHeight="1" x14ac:dyDescent="0.25">
      <c r="A31" s="56"/>
      <c r="B31" s="56"/>
      <c r="C31" s="79" t="s">
        <v>81</v>
      </c>
      <c r="D31" s="134"/>
      <c r="E31" s="48"/>
      <c r="F31" s="134"/>
      <c r="G31" s="42"/>
    </row>
    <row r="32" spans="1:7" ht="28.5" customHeight="1" x14ac:dyDescent="0.25">
      <c r="A32" s="56"/>
      <c r="B32" s="56"/>
      <c r="C32" s="79" t="s">
        <v>82</v>
      </c>
      <c r="D32" s="134">
        <v>3413602</v>
      </c>
      <c r="E32" s="48"/>
      <c r="F32" s="134">
        <v>54876929</v>
      </c>
      <c r="G32" s="42"/>
    </row>
    <row r="33" spans="1:8" hidden="1" x14ac:dyDescent="0.25">
      <c r="A33" s="56"/>
      <c r="B33" s="56"/>
      <c r="C33" s="80" t="s">
        <v>83</v>
      </c>
      <c r="D33" s="134"/>
      <c r="E33" s="48"/>
      <c r="F33" s="134"/>
      <c r="G33" s="47"/>
    </row>
    <row r="34" spans="1:8" hidden="1" x14ac:dyDescent="0.25">
      <c r="A34" s="56"/>
      <c r="B34" s="56"/>
      <c r="C34" s="80" t="s">
        <v>84</v>
      </c>
      <c r="D34" s="134"/>
      <c r="E34" s="48"/>
      <c r="F34" s="134"/>
      <c r="G34" s="47"/>
    </row>
    <row r="35" spans="1:8" ht="15" customHeight="1" x14ac:dyDescent="0.25">
      <c r="A35" s="56"/>
      <c r="B35" s="56"/>
      <c r="C35" s="58" t="s">
        <v>85</v>
      </c>
      <c r="D35" s="134">
        <v>-12001000</v>
      </c>
      <c r="E35" s="48"/>
      <c r="F35" s="134">
        <v>-3711377</v>
      </c>
      <c r="G35" s="42"/>
    </row>
    <row r="36" spans="1:8" ht="15" customHeight="1" x14ac:dyDescent="0.25">
      <c r="A36" s="56"/>
      <c r="B36" s="56"/>
      <c r="C36" s="58" t="s">
        <v>86</v>
      </c>
      <c r="D36" s="85">
        <v>12516000</v>
      </c>
      <c r="E36" s="48"/>
      <c r="F36" s="85">
        <v>4372577</v>
      </c>
      <c r="G36" s="42"/>
    </row>
    <row r="37" spans="1:8" ht="15" customHeight="1" x14ac:dyDescent="0.25">
      <c r="A37" s="56"/>
      <c r="B37" s="56"/>
      <c r="C37" s="58" t="s">
        <v>87</v>
      </c>
      <c r="D37" s="134">
        <v>13023</v>
      </c>
      <c r="E37" s="48"/>
      <c r="F37" s="134">
        <v>9262</v>
      </c>
      <c r="G37" s="42"/>
    </row>
    <row r="38" spans="1:8" ht="28.5" customHeight="1" thickBot="1" x14ac:dyDescent="0.3">
      <c r="A38" s="56"/>
      <c r="B38" s="56"/>
      <c r="C38" s="58" t="s">
        <v>88</v>
      </c>
      <c r="D38" s="85">
        <v>-1047627</v>
      </c>
      <c r="E38" s="48"/>
      <c r="F38" s="85">
        <v>-1334988</v>
      </c>
      <c r="G38" s="42"/>
    </row>
    <row r="39" spans="1:8" x14ac:dyDescent="0.25">
      <c r="A39" s="56"/>
      <c r="B39" s="56"/>
      <c r="C39" s="70"/>
      <c r="D39" s="168">
        <f>SUM(D28:D38)</f>
        <v>-754514</v>
      </c>
      <c r="E39" s="173"/>
      <c r="F39" s="168">
        <f>SUM(F28:F38)</f>
        <v>-2624907</v>
      </c>
      <c r="G39" s="47"/>
    </row>
    <row r="40" spans="1:8" ht="34.5" customHeight="1" thickBot="1" x14ac:dyDescent="0.3">
      <c r="A40" s="56"/>
      <c r="B40" s="170" t="s">
        <v>110</v>
      </c>
      <c r="C40" s="170"/>
      <c r="D40" s="175"/>
      <c r="E40" s="173"/>
      <c r="F40" s="175"/>
      <c r="G40" s="47"/>
      <c r="H40" s="67"/>
    </row>
    <row r="41" spans="1:8" x14ac:dyDescent="0.25">
      <c r="A41" s="172" t="s">
        <v>89</v>
      </c>
      <c r="B41" s="172"/>
      <c r="C41" s="172"/>
      <c r="D41" s="58"/>
      <c r="E41" s="48"/>
      <c r="F41" s="42"/>
      <c r="G41" s="47"/>
    </row>
    <row r="42" spans="1:8" ht="15.75" customHeight="1" x14ac:dyDescent="0.25">
      <c r="A42" s="56"/>
      <c r="B42" s="56"/>
      <c r="C42" s="70" t="s">
        <v>90</v>
      </c>
      <c r="D42" s="58">
        <v>-6553660</v>
      </c>
      <c r="E42" s="48"/>
      <c r="F42" s="58">
        <v>-2811340</v>
      </c>
      <c r="G42" s="47"/>
    </row>
    <row r="43" spans="1:8" x14ac:dyDescent="0.25">
      <c r="A43" s="56"/>
      <c r="B43" s="56"/>
      <c r="C43" s="70" t="s">
        <v>124</v>
      </c>
      <c r="D43" s="58">
        <v>0</v>
      </c>
      <c r="E43" s="48"/>
      <c r="F43" s="58">
        <v>273628</v>
      </c>
      <c r="G43" s="47"/>
    </row>
    <row r="44" spans="1:8" x14ac:dyDescent="0.25">
      <c r="A44" s="56"/>
      <c r="B44" s="56"/>
      <c r="C44" s="70" t="s">
        <v>129</v>
      </c>
      <c r="D44" s="58">
        <v>-57150</v>
      </c>
      <c r="E44" s="48"/>
      <c r="F44" s="58">
        <v>0</v>
      </c>
      <c r="G44" s="47"/>
    </row>
    <row r="45" spans="1:8" x14ac:dyDescent="0.25">
      <c r="A45" s="56"/>
      <c r="B45" s="56"/>
      <c r="C45" s="70" t="s">
        <v>125</v>
      </c>
      <c r="D45" s="58">
        <v>0</v>
      </c>
      <c r="E45" s="48"/>
      <c r="F45" s="58">
        <v>-492236</v>
      </c>
      <c r="G45" s="47"/>
    </row>
    <row r="46" spans="1:8" ht="15.75" customHeight="1" thickBot="1" x14ac:dyDescent="0.3">
      <c r="A46" s="56"/>
      <c r="B46" s="56"/>
      <c r="C46" s="70" t="s">
        <v>91</v>
      </c>
      <c r="D46" s="58">
        <v>1616717</v>
      </c>
      <c r="E46" s="48"/>
      <c r="F46" s="58">
        <v>2012389</v>
      </c>
      <c r="G46" s="47"/>
    </row>
    <row r="47" spans="1:8" x14ac:dyDescent="0.25">
      <c r="A47" s="56"/>
      <c r="B47" s="56"/>
      <c r="C47" s="70"/>
      <c r="D47" s="168">
        <f>SUM(D42:D46)</f>
        <v>-4994093</v>
      </c>
      <c r="E47" s="173"/>
      <c r="F47" s="168">
        <f>SUM(F42:F46)</f>
        <v>-1017559</v>
      </c>
      <c r="G47" s="47"/>
    </row>
    <row r="48" spans="1:8" ht="33.75" customHeight="1" thickBot="1" x14ac:dyDescent="0.3">
      <c r="A48" s="56"/>
      <c r="B48" s="170" t="s">
        <v>109</v>
      </c>
      <c r="C48" s="170"/>
      <c r="D48" s="169"/>
      <c r="E48" s="174"/>
      <c r="F48" s="169"/>
      <c r="G48" s="47"/>
    </row>
    <row r="49" spans="1:11" ht="15.75" thickBot="1" x14ac:dyDescent="0.3">
      <c r="A49" s="56"/>
      <c r="B49" s="56"/>
      <c r="G49" s="47"/>
      <c r="K49" s="67"/>
    </row>
    <row r="50" spans="1:11" ht="15.75" thickBot="1" x14ac:dyDescent="0.3">
      <c r="A50" s="171" t="s">
        <v>93</v>
      </c>
      <c r="B50" s="171"/>
      <c r="C50" s="171"/>
      <c r="D50" s="59">
        <f>D47+D39+D26</f>
        <v>-918396</v>
      </c>
      <c r="E50" s="48"/>
      <c r="F50" s="59">
        <f>F47+F39+F26</f>
        <v>-13665939</v>
      </c>
      <c r="G50" s="42"/>
      <c r="H50" s="42"/>
    </row>
    <row r="51" spans="1:11" ht="15.75" thickBot="1" x14ac:dyDescent="0.3">
      <c r="A51" s="171" t="s">
        <v>94</v>
      </c>
      <c r="B51" s="171"/>
      <c r="C51" s="171"/>
      <c r="D51" s="78">
        <v>2191499</v>
      </c>
      <c r="E51" s="48"/>
      <c r="F51" s="78">
        <v>29358569</v>
      </c>
      <c r="G51" s="42"/>
      <c r="H51" s="42"/>
    </row>
    <row r="52" spans="1:11" ht="15.75" customHeight="1" thickBot="1" x14ac:dyDescent="0.3">
      <c r="A52" s="51"/>
      <c r="B52" s="51"/>
      <c r="C52" s="76" t="s">
        <v>92</v>
      </c>
      <c r="D52" s="78">
        <v>-80741</v>
      </c>
      <c r="E52" s="48"/>
      <c r="F52" s="78">
        <v>-87986</v>
      </c>
      <c r="G52" s="42"/>
      <c r="H52" s="42"/>
    </row>
    <row r="53" spans="1:11" ht="15.75" thickBot="1" x14ac:dyDescent="0.3">
      <c r="A53" s="171" t="s">
        <v>113</v>
      </c>
      <c r="B53" s="171"/>
      <c r="C53" s="171"/>
      <c r="D53" s="60">
        <f>D51+D50+D52</f>
        <v>1192362</v>
      </c>
      <c r="E53" s="48"/>
      <c r="F53" s="60">
        <f>F51+F50+F52</f>
        <v>15604644</v>
      </c>
      <c r="G53" s="42"/>
      <c r="H53" s="42"/>
    </row>
    <row r="54" spans="1:11" ht="15.75" thickTop="1" x14ac:dyDescent="0.25">
      <c r="A54" s="51"/>
      <c r="B54" s="51"/>
      <c r="C54" s="51"/>
      <c r="D54" s="58"/>
      <c r="E54" s="48"/>
      <c r="F54" s="58"/>
      <c r="G54" s="42"/>
      <c r="H54" s="42"/>
    </row>
    <row r="55" spans="1:11" x14ac:dyDescent="0.25">
      <c r="A55" s="51"/>
      <c r="B55" s="166" t="s">
        <v>40</v>
      </c>
      <c r="C55" s="166"/>
      <c r="D55" s="166"/>
      <c r="E55" s="46"/>
      <c r="F55" s="61"/>
      <c r="G55" s="54"/>
      <c r="H55" s="54"/>
    </row>
    <row r="56" spans="1:11" x14ac:dyDescent="0.25">
      <c r="A56" s="50"/>
      <c r="B56" s="43"/>
      <c r="C56" s="43"/>
      <c r="D56" s="143">
        <f>D53-Баланс!F22</f>
        <v>0</v>
      </c>
      <c r="E56" s="46"/>
      <c r="F56" s="94"/>
      <c r="G56" s="54"/>
      <c r="H56" s="54"/>
    </row>
    <row r="57" spans="1:11" ht="15.75" x14ac:dyDescent="0.25">
      <c r="B57" s="37"/>
      <c r="C57" s="37"/>
      <c r="D57" s="38"/>
      <c r="E57" s="15"/>
      <c r="G57" s="16"/>
      <c r="H57" s="16"/>
      <c r="I57" s="26"/>
    </row>
    <row r="58" spans="1:11" ht="15" customHeight="1" x14ac:dyDescent="0.25">
      <c r="B58" s="152" t="s">
        <v>134</v>
      </c>
      <c r="C58" s="152"/>
      <c r="D58" s="95" t="s">
        <v>111</v>
      </c>
      <c r="E58" s="136"/>
      <c r="G58" s="96"/>
      <c r="H58" s="96"/>
      <c r="I58" s="16"/>
    </row>
    <row r="59" spans="1:11" ht="15.75" customHeight="1" x14ac:dyDescent="0.25">
      <c r="B59" s="153" t="s">
        <v>133</v>
      </c>
      <c r="C59" s="153"/>
      <c r="D59" s="3" t="s">
        <v>107</v>
      </c>
      <c r="E59" s="15"/>
      <c r="G59" s="3"/>
      <c r="H59" s="3"/>
      <c r="I59" s="26"/>
    </row>
    <row r="60" spans="1:11" x14ac:dyDescent="0.25">
      <c r="B60" s="39"/>
      <c r="C60" s="14"/>
      <c r="D60" s="16"/>
      <c r="E60" s="14"/>
      <c r="F60" s="18"/>
      <c r="G60" s="14"/>
      <c r="H60" s="14"/>
      <c r="I60" s="14"/>
    </row>
    <row r="61" spans="1:11" x14ac:dyDescent="0.25">
      <c r="A61" s="42"/>
      <c r="B61" s="42"/>
      <c r="C61" s="42"/>
      <c r="D61" s="42"/>
      <c r="E61" s="42"/>
      <c r="F61" s="42"/>
      <c r="G61" s="42"/>
      <c r="H61" s="42"/>
    </row>
    <row r="62" spans="1:11" x14ac:dyDescent="0.25">
      <c r="A62" s="42"/>
      <c r="B62" s="42"/>
      <c r="C62" s="42"/>
      <c r="D62" s="42"/>
      <c r="E62" s="42"/>
      <c r="F62" s="42"/>
      <c r="G62" s="42"/>
      <c r="H62" s="42"/>
    </row>
    <row r="63" spans="1:11" x14ac:dyDescent="0.25">
      <c r="A63" s="42"/>
      <c r="B63" s="42"/>
      <c r="C63" s="42"/>
      <c r="D63" s="42"/>
      <c r="E63" s="42"/>
      <c r="F63" s="42"/>
      <c r="G63" s="42"/>
      <c r="H63" s="42"/>
    </row>
    <row r="64" spans="1:11" x14ac:dyDescent="0.25">
      <c r="A64" s="42"/>
      <c r="B64" s="42"/>
      <c r="C64" s="42"/>
      <c r="D64" s="42"/>
      <c r="E64" s="42"/>
      <c r="F64" s="42"/>
      <c r="G64" s="42"/>
      <c r="H64" s="42"/>
    </row>
  </sheetData>
  <mergeCells count="24">
    <mergeCell ref="E39:E40"/>
    <mergeCell ref="F39:F40"/>
    <mergeCell ref="B40:C40"/>
    <mergeCell ref="A1:C1"/>
    <mergeCell ref="A2:D2"/>
    <mergeCell ref="A3:C3"/>
    <mergeCell ref="B4:C4"/>
    <mergeCell ref="A5:C5"/>
    <mergeCell ref="B14:C14"/>
    <mergeCell ref="B23:C23"/>
    <mergeCell ref="B26:C26"/>
    <mergeCell ref="A27:C27"/>
    <mergeCell ref="D39:D40"/>
    <mergeCell ref="A41:C41"/>
    <mergeCell ref="B55:D55"/>
    <mergeCell ref="B58:C58"/>
    <mergeCell ref="B59:C59"/>
    <mergeCell ref="E47:E48"/>
    <mergeCell ref="F47:F48"/>
    <mergeCell ref="B48:C48"/>
    <mergeCell ref="A51:C51"/>
    <mergeCell ref="A53:C53"/>
    <mergeCell ref="A50:C50"/>
    <mergeCell ref="D47:D48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СК</vt:lpstr>
      <vt:lpstr>ОДДС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2024-05-15T09:31:54Z</dcterms:modified>
</cp:coreProperties>
</file>