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1-2022\"/>
    </mc:Choice>
  </mc:AlternateContent>
  <xr:revisionPtr revIDLastSave="0" documentId="13_ncr:1_{F17BCC26-7CE4-4CC4-94F6-CE37E095FFA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4" l="1"/>
  <c r="L9" i="4" s="1"/>
  <c r="J9" i="4"/>
  <c r="H9" i="4"/>
  <c r="F9" i="4"/>
  <c r="D9" i="4"/>
  <c r="B9" i="4"/>
  <c r="M8" i="4"/>
  <c r="M9" i="4" s="1"/>
  <c r="M7" i="4"/>
  <c r="M6" i="4"/>
  <c r="M5" i="4"/>
  <c r="B22" i="4"/>
  <c r="D22" i="4"/>
  <c r="F22" i="4"/>
  <c r="H22" i="4"/>
  <c r="J22" i="4"/>
  <c r="M14" i="4"/>
  <c r="F4" i="3"/>
  <c r="D4" i="3"/>
  <c r="H57" i="1"/>
  <c r="F57" i="1"/>
  <c r="F13" i="1"/>
  <c r="F3" i="3" l="1"/>
  <c r="D3" i="3"/>
  <c r="F46" i="3" l="1"/>
  <c r="M19" i="4" l="1"/>
  <c r="M18" i="4"/>
  <c r="L21" i="4" l="1"/>
  <c r="L22" i="4" s="1"/>
  <c r="D39" i="3" l="1"/>
  <c r="F23" i="1" l="1"/>
  <c r="F39" i="3" l="1"/>
  <c r="H54" i="1"/>
  <c r="F54" i="1"/>
  <c r="H44" i="1"/>
  <c r="F44" i="1"/>
  <c r="H35" i="1"/>
  <c r="F35" i="1"/>
  <c r="H23" i="1"/>
  <c r="H13" i="1"/>
  <c r="F25" i="1"/>
  <c r="H25" i="1" l="1"/>
  <c r="F36" i="1"/>
  <c r="F56" i="1" s="1"/>
  <c r="D46" i="3" l="1"/>
  <c r="F21" i="2" l="1"/>
  <c r="M4" i="4" l="1"/>
  <c r="M20" i="4"/>
  <c r="M17" i="4"/>
  <c r="M16" i="4"/>
  <c r="H21" i="2" l="1"/>
  <c r="H8" i="2" l="1"/>
  <c r="H11" i="2" s="1"/>
  <c r="H16" i="2" s="1"/>
  <c r="F8" i="2"/>
  <c r="H36" i="1"/>
  <c r="H56" i="1" s="1"/>
  <c r="H60" i="1" s="1"/>
  <c r="H18" i="2" l="1"/>
  <c r="H22" i="2" s="1"/>
  <c r="F14" i="3"/>
  <c r="F23" i="3" s="1"/>
  <c r="F26" i="3" s="1"/>
  <c r="F11" i="2"/>
  <c r="F16" i="2" s="1"/>
  <c r="F60" i="1"/>
  <c r="F18" i="2" l="1"/>
  <c r="D14" i="3"/>
  <c r="D23" i="3" s="1"/>
  <c r="D26" i="3" s="1"/>
  <c r="D49" i="3" s="1"/>
  <c r="D52" i="3" s="1"/>
  <c r="D55" i="3" s="1"/>
  <c r="F49" i="3"/>
  <c r="F52" i="3" s="1"/>
  <c r="F22" i="2" l="1"/>
  <c r="M15" i="4"/>
  <c r="M22" i="4" s="1"/>
</calcChain>
</file>

<file path=xl/sharedStrings.xml><?xml version="1.0" encoding="utf-8"?>
<sst xmlns="http://schemas.openxmlformats.org/spreadsheetml/2006/main" count="197" uniqueCount="147">
  <si>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</si>
  <si>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</si>
  <si>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</si>
  <si>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</si>
  <si>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</si>
  <si>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</si>
  <si>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</si>
  <si>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</si>
  <si>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</si>
  <si>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</si>
  <si>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</si>
  <si>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</si>
  <si>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</si>
  <si>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</si>
  <si>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</si>
  <si>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</si>
  <si>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</si>
  <si>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</si>
  <si>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</si>
  <si>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</si>
  <si>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</si>
  <si>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</si>
  <si>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</si>
  <si>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</si>
  <si>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</si>
  <si>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</si>
  <si>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</si>
  <si>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</si>
  <si>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</si>
  <si>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</si>
  <si>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</si>
  <si>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</si>
  <si>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</si>
  <si>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</si>
  <si>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</si>
  <si>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</si>
  <si>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</si>
  <si>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</si>
  <si>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</si>
  <si>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</si>
  <si>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</si>
  <si>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</si>
  <si>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</si>
  <si>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</si>
  <si>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</si>
  <si>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</si>
  <si>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</si>
  <si>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</si>
  <si>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</si>
  <si>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</si>
  <si>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</si>
  <si>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</si>
  <si>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</si>
  <si>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</si>
  <si>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</si>
  <si>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</si>
  <si>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</si>
  <si>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</si>
  <si>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</si>
  <si>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</si>
  <si>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</si>
  <si>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</si>
  <si>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</si>
  <si>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</si>
  <si>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</si>
  <si>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</si>
  <si>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</si>
  <si>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</si>
  <si>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</si>
  <si>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</si>
  <si>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</si>
  <si>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</si>
  <si>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</si>
  <si>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</si>
  <si>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</si>
  <si>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</si>
  <si>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</si>
  <si>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</si>
  <si>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</si>
  <si>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</si>
  <si>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</si>
  <si>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</si>
  <si>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</si>
  <si>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</si>
  <si>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</si>
  <si>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</si>
  <si>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</si>
  <si>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</si>
  <si>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</si>
  <si>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</si>
  <si>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</si>
  <si>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</si>
  <si>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</si>
  <si>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</si>
  <si>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</si>
  <si>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</si>
  <si>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</si>
  <si>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</si>
  <si>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</si>
  <si>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</si>
  <si>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</si>
  <si>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</si>
  <si>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</si>
  <si>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</si>
  <si>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</si>
  <si>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</si>
  <si>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</si>
  <si>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</si>
  <si>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</si>
  <si>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</si>
  <si>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</si>
  <si>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</si>
  <si>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</si>
  <si>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</si>
  <si>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</si>
  <si>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</si>
  <si>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</si>
  <si>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</si>
  <si>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</si>
  <si>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</si>
  <si>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</si>
  <si>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</si>
  <si>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</si>
  <si>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</si>
  <si>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</si>
  <si>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</si>
  <si>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</si>
  <si>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</si>
  <si>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</si>
  <si>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</si>
  <si>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</si>
  <si>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</si>
  <si>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</si>
  <si>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</si>
  <si>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</si>
  <si>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Промежуточный сокращенный консолидированный отчет о финансовом положении по состоянию на 31 марта 2022 года</t>
  </si>
  <si>
    <t>На 31 марта 2022 года</t>
  </si>
  <si>
    <t>На 31 декабря 2021 года</t>
  </si>
  <si>
    <r>
      <t xml:space="preserve">Промежуточный сокращенный консолидированный отчет о прибылях и убытках и прочем совокупном доходе за период, закончившийся 31 марта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</si>
  <si>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3 месяца 2022</t>
  </si>
  <si>
    <t>3 месяца 2021</t>
  </si>
  <si>
    <t>Промежуточный сокращенный консолидированный отчет о движении денежных средств за период, закончившийся на 31 марта 2022 года (косвенный метод)</t>
  </si>
  <si>
    <t xml:space="preserve">На 31 декабря 2021г. </t>
  </si>
  <si>
    <t xml:space="preserve">На 31 марта 2022г. </t>
  </si>
  <si>
    <t xml:space="preserve">Консолидированный отчет об изменениях  в собственном капитале за период, закончившийся 31 марта 2022 г.                </t>
  </si>
  <si>
    <t xml:space="preserve">На 31 декабря 2020г. </t>
  </si>
  <si>
    <t xml:space="preserve">На 31 марта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</si>
</sst>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1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1" fillId="0" borderId="0" xfId="262" applyNumberFormat="1" applyFont="1" applyAlignment="1"/>
    <xf numFmtId="167" fontId="71" fillId="0" borderId="3" xfId="262" applyNumberFormat="1" applyFont="1" applyBorder="1" applyAlignment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0" xfId="262" applyNumberFormat="1" applyFont="1" applyFill="1" applyBorder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horizontal="center" wrapText="1"/>
    </xf>
    <xf numFmtId="0" fontId="60" fillId="0" borderId="0" xfId="1" applyFont="1" applyAlignment="1">
      <alignment wrapText="1"/>
    </xf>
    <xf numFmtId="167" fontId="6" fillId="0" borderId="0" xfId="262" applyNumberFormat="1" applyFont="1" applyBorder="1" applyAlignment="1"/>
    <xf numFmtId="174" fontId="11" fillId="0" borderId="0" xfId="1164" applyNumberFormat="1" applyFont="1" applyFill="1" applyAlignment="1"/>
    <xf numFmtId="167" fontId="60" fillId="0" borderId="0" xfId="262" applyNumberFormat="1" applyFont="1" applyFill="1" applyBorder="1" applyAlignment="1">
      <alignment horizontal="left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167" fontId="14" fillId="0" borderId="0" xfId="262" applyNumberFormat="1" applyFont="1" applyFill="1" applyBorder="1" applyAlignment="1">
      <alignment wrapText="1"/>
    </xf>
    <xf numFmtId="0" fontId="2" fillId="0" borderId="0" xfId="262" applyFill="1" applyBorder="1" applyAlignment="1"/>
    <xf numFmtId="167" fontId="15" fillId="0" borderId="0" xfId="262" applyNumberFormat="1" applyFont="1" applyBorder="1" applyAlignment="1">
      <alignment horizontal="left" wrapText="1"/>
    </xf>
    <xf numFmtId="167" fontId="1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zoomScaleNormal="100" workbookViewId="0">
      <selection activeCell="A2" sqref="A2:E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3" customWidth="1"/>
    <col min="6" max="6" width="17.42578125" style="162" customWidth="1"/>
    <col min="7" max="7" width="3.140625" style="163" customWidth="1"/>
    <col min="8" max="8" width="16.85546875" style="162" customWidth="1"/>
    <col min="12" max="12" width="12.140625" customWidth="1"/>
  </cols>
  <sheetData>
    <row r="1" spans="1:14" x14ac:dyDescent="0.25">
      <c r="A1" s="208" t="s">
        <v>0</v>
      </c>
      <c r="B1" s="208"/>
      <c r="C1" s="208"/>
      <c r="D1" s="208"/>
      <c r="E1" s="164"/>
      <c r="F1" s="207"/>
      <c r="G1" s="207"/>
      <c r="H1" s="207"/>
      <c r="I1" s="1"/>
    </row>
    <row r="2" spans="1:14" ht="45" customHeight="1" x14ac:dyDescent="0.25">
      <c r="A2" s="212" t="s">
        <v>135</v>
      </c>
      <c r="B2" s="212"/>
      <c r="C2" s="212"/>
      <c r="D2" s="212"/>
      <c r="E2" s="212"/>
      <c r="F2" s="209" t="s">
        <v>1</v>
      </c>
      <c r="G2" s="209"/>
      <c r="H2" s="209"/>
      <c r="I2" s="1"/>
    </row>
    <row r="3" spans="1:14" x14ac:dyDescent="0.25">
      <c r="A3" s="1"/>
      <c r="B3" s="2"/>
      <c r="C3" s="2"/>
      <c r="D3" s="2"/>
      <c r="E3" s="164"/>
      <c r="F3" s="141"/>
      <c r="G3" s="142"/>
      <c r="H3" s="141"/>
      <c r="I3" s="1"/>
    </row>
    <row r="4" spans="1:14" ht="26.25" x14ac:dyDescent="0.25">
      <c r="A4" s="4"/>
      <c r="B4" s="211"/>
      <c r="C4" s="211"/>
      <c r="D4" s="211"/>
      <c r="E4" s="165" t="s">
        <v>116</v>
      </c>
      <c r="F4" s="143" t="s">
        <v>136</v>
      </c>
      <c r="G4" s="144"/>
      <c r="H4" s="143" t="s">
        <v>137</v>
      </c>
      <c r="I4" s="4"/>
    </row>
    <row r="5" spans="1:14" x14ac:dyDescent="0.25">
      <c r="A5" s="3"/>
      <c r="B5" s="210" t="s">
        <v>3</v>
      </c>
      <c r="C5" s="210"/>
      <c r="D5" s="210"/>
      <c r="E5" s="166"/>
      <c r="F5" s="145"/>
      <c r="G5" s="146"/>
      <c r="H5" s="145"/>
      <c r="I5" s="3"/>
    </row>
    <row r="6" spans="1:14" x14ac:dyDescent="0.25">
      <c r="A6" s="3"/>
      <c r="B6" s="203" t="s">
        <v>4</v>
      </c>
      <c r="C6" s="203"/>
      <c r="D6" s="203"/>
      <c r="E6" s="139"/>
      <c r="F6" s="145"/>
      <c r="G6" s="146"/>
      <c r="H6" s="145"/>
      <c r="I6" s="3"/>
    </row>
    <row r="7" spans="1:14" ht="15" customHeight="1" x14ac:dyDescent="0.25">
      <c r="A7" s="3"/>
      <c r="B7" s="203" t="s">
        <v>6</v>
      </c>
      <c r="C7" s="203"/>
      <c r="D7" s="203"/>
      <c r="E7" s="139"/>
      <c r="F7" s="126">
        <v>53037</v>
      </c>
      <c r="G7" s="147"/>
      <c r="H7" s="128">
        <v>53037</v>
      </c>
      <c r="I7" s="5"/>
      <c r="J7" s="199"/>
      <c r="K7" s="199"/>
      <c r="L7" s="199"/>
      <c r="N7" s="98"/>
    </row>
    <row r="8" spans="1:14" ht="15" customHeight="1" x14ac:dyDescent="0.25">
      <c r="A8" s="3"/>
      <c r="B8" s="203" t="s">
        <v>5</v>
      </c>
      <c r="C8" s="203"/>
      <c r="D8" s="203"/>
      <c r="E8" s="139">
        <v>12</v>
      </c>
      <c r="F8" s="126">
        <v>28115850</v>
      </c>
      <c r="G8" s="147"/>
      <c r="H8" s="128">
        <v>27671972</v>
      </c>
      <c r="I8" s="5"/>
      <c r="L8" s="98"/>
      <c r="N8" s="98"/>
    </row>
    <row r="9" spans="1:14" x14ac:dyDescent="0.25">
      <c r="A9" s="3"/>
      <c r="B9" s="203" t="s">
        <v>7</v>
      </c>
      <c r="C9" s="203"/>
      <c r="D9" s="203"/>
      <c r="E9" s="139"/>
      <c r="F9" s="126">
        <v>2616340</v>
      </c>
      <c r="G9" s="147"/>
      <c r="H9" s="128">
        <v>2434213</v>
      </c>
      <c r="I9" s="5"/>
      <c r="L9" s="98"/>
      <c r="N9" s="98"/>
    </row>
    <row r="10" spans="1:14" ht="15" customHeight="1" x14ac:dyDescent="0.25">
      <c r="A10" s="3"/>
      <c r="B10" s="203" t="s">
        <v>9</v>
      </c>
      <c r="C10" s="203"/>
      <c r="D10" s="203"/>
      <c r="E10" s="139"/>
      <c r="F10" s="126">
        <v>68026</v>
      </c>
      <c r="G10" s="147"/>
      <c r="H10" s="126">
        <v>68026</v>
      </c>
      <c r="I10" s="5"/>
      <c r="L10" s="98"/>
      <c r="N10" s="98"/>
    </row>
    <row r="11" spans="1:14" ht="15" customHeight="1" x14ac:dyDescent="0.25">
      <c r="A11" s="3"/>
      <c r="B11" s="203" t="s">
        <v>127</v>
      </c>
      <c r="C11" s="203"/>
      <c r="D11" s="203"/>
      <c r="E11" s="198"/>
      <c r="F11" s="126">
        <v>206078</v>
      </c>
      <c r="G11" s="147"/>
      <c r="H11" s="126">
        <v>206078</v>
      </c>
      <c r="I11" s="5"/>
      <c r="L11" s="98"/>
      <c r="N11" s="98"/>
    </row>
    <row r="12" spans="1:14" x14ac:dyDescent="0.25">
      <c r="A12" s="3"/>
      <c r="B12" s="203" t="s">
        <v>8</v>
      </c>
      <c r="C12" s="203"/>
      <c r="D12" s="203"/>
      <c r="E12" s="139"/>
      <c r="F12" s="126">
        <v>78705</v>
      </c>
      <c r="G12" s="147"/>
      <c r="H12" s="126">
        <v>82585</v>
      </c>
      <c r="I12" s="3"/>
    </row>
    <row r="13" spans="1:14" x14ac:dyDescent="0.25">
      <c r="A13" s="3"/>
      <c r="B13" s="203" t="s">
        <v>11</v>
      </c>
      <c r="C13" s="203"/>
      <c r="D13" s="203"/>
      <c r="E13" s="139"/>
      <c r="F13" s="125">
        <f>SUM(F7:F12)</f>
        <v>31138036</v>
      </c>
      <c r="G13" s="148"/>
      <c r="H13" s="125">
        <f>SUM(H7:H12)</f>
        <v>30515911</v>
      </c>
      <c r="I13" s="7"/>
    </row>
    <row r="14" spans="1:14" x14ac:dyDescent="0.25">
      <c r="A14" s="3"/>
      <c r="B14" s="205"/>
      <c r="C14" s="205"/>
      <c r="D14" s="205"/>
      <c r="E14" s="138"/>
      <c r="F14" s="149"/>
      <c r="G14" s="150"/>
      <c r="H14" s="149"/>
      <c r="I14" s="11"/>
    </row>
    <row r="15" spans="1:14" x14ac:dyDescent="0.25">
      <c r="B15" s="203" t="s">
        <v>12</v>
      </c>
      <c r="C15" s="203"/>
      <c r="D15" s="203"/>
      <c r="E15" s="139"/>
      <c r="F15" s="149"/>
      <c r="G15" s="150"/>
      <c r="H15" s="149"/>
      <c r="I15" s="7"/>
    </row>
    <row r="16" spans="1:14" x14ac:dyDescent="0.25">
      <c r="B16" s="203" t="s">
        <v>13</v>
      </c>
      <c r="C16" s="203"/>
      <c r="D16" s="203"/>
      <c r="E16" s="139">
        <v>13</v>
      </c>
      <c r="F16" s="127">
        <v>25772953</v>
      </c>
      <c r="G16" s="151"/>
      <c r="H16" s="127">
        <v>18981900</v>
      </c>
      <c r="I16" s="14"/>
    </row>
    <row r="17" spans="2:9" x14ac:dyDescent="0.25">
      <c r="B17" s="203" t="s">
        <v>14</v>
      </c>
      <c r="C17" s="203"/>
      <c r="D17" s="203"/>
      <c r="E17" s="139">
        <v>14</v>
      </c>
      <c r="F17" s="127">
        <v>2940611</v>
      </c>
      <c r="G17" s="151"/>
      <c r="H17" s="127">
        <v>2344219</v>
      </c>
      <c r="I17" s="14"/>
    </row>
    <row r="18" spans="2:9" x14ac:dyDescent="0.25">
      <c r="B18" s="203" t="s">
        <v>7</v>
      </c>
      <c r="C18" s="203"/>
      <c r="D18" s="203"/>
      <c r="E18" s="139">
        <v>15</v>
      </c>
      <c r="F18" s="127">
        <v>8494465</v>
      </c>
      <c r="G18" s="151"/>
      <c r="H18" s="127">
        <v>3504591</v>
      </c>
      <c r="I18" s="14"/>
    </row>
    <row r="19" spans="2:9" x14ac:dyDescent="0.25">
      <c r="B19" s="203" t="s">
        <v>15</v>
      </c>
      <c r="C19" s="203"/>
      <c r="D19" s="203"/>
      <c r="E19" s="139"/>
      <c r="F19" s="127">
        <v>23155977</v>
      </c>
      <c r="G19" s="146"/>
      <c r="H19" s="127">
        <v>29599269</v>
      </c>
      <c r="I19" s="14"/>
    </row>
    <row r="20" spans="2:9" x14ac:dyDescent="0.25">
      <c r="B20" s="203" t="s">
        <v>16</v>
      </c>
      <c r="C20" s="203"/>
      <c r="D20" s="203"/>
      <c r="E20" s="139">
        <v>16</v>
      </c>
      <c r="F20" s="127">
        <v>1431219</v>
      </c>
      <c r="G20" s="146"/>
      <c r="H20" s="127">
        <v>1492989</v>
      </c>
      <c r="I20" s="14"/>
    </row>
    <row r="21" spans="2:9" x14ac:dyDescent="0.25">
      <c r="B21" s="203" t="s">
        <v>10</v>
      </c>
      <c r="C21" s="203"/>
      <c r="D21" s="203"/>
      <c r="E21" s="139"/>
      <c r="F21" s="127">
        <v>106953.00267</v>
      </c>
      <c r="G21" s="146"/>
      <c r="H21" s="127">
        <v>1320710.0026700001</v>
      </c>
      <c r="I21" s="14"/>
    </row>
    <row r="22" spans="2:9" x14ac:dyDescent="0.25">
      <c r="B22" s="203" t="s">
        <v>17</v>
      </c>
      <c r="C22" s="203"/>
      <c r="D22" s="203"/>
      <c r="E22" s="139">
        <v>17</v>
      </c>
      <c r="F22" s="128">
        <v>1219803</v>
      </c>
      <c r="G22" s="146"/>
      <c r="H22" s="128">
        <v>6092477</v>
      </c>
      <c r="I22" s="14"/>
    </row>
    <row r="23" spans="2:9" x14ac:dyDescent="0.25">
      <c r="B23" s="203" t="s">
        <v>18</v>
      </c>
      <c r="C23" s="203"/>
      <c r="D23" s="203"/>
      <c r="E23" s="139"/>
      <c r="F23" s="125">
        <f>SUM(F16:F22)</f>
        <v>63121981.002669998</v>
      </c>
      <c r="G23" s="148"/>
      <c r="H23" s="125">
        <f>SUM(H16:H22)</f>
        <v>63336155.002669998</v>
      </c>
      <c r="I23" s="8"/>
    </row>
    <row r="24" spans="2:9" x14ac:dyDescent="0.25">
      <c r="B24" s="206"/>
      <c r="C24" s="206"/>
      <c r="D24" s="206"/>
      <c r="E24" s="139"/>
      <c r="F24" s="149"/>
      <c r="G24" s="150"/>
      <c r="H24" s="149"/>
      <c r="I24" s="8"/>
    </row>
    <row r="25" spans="2:9" ht="15.75" thickBot="1" x14ac:dyDescent="0.3">
      <c r="B25" s="203" t="s">
        <v>19</v>
      </c>
      <c r="C25" s="203"/>
      <c r="D25" s="203"/>
      <c r="E25" s="139"/>
      <c r="F25" s="130">
        <f>F13+F23</f>
        <v>94260017.00266999</v>
      </c>
      <c r="G25" s="148"/>
      <c r="H25" s="130">
        <f>H13+H23</f>
        <v>93852066.00266999</v>
      </c>
      <c r="I25" s="8"/>
    </row>
    <row r="26" spans="2:9" ht="15.75" thickTop="1" x14ac:dyDescent="0.25">
      <c r="B26" s="206"/>
      <c r="C26" s="206"/>
      <c r="D26" s="206"/>
      <c r="E26" s="139"/>
      <c r="F26" s="149"/>
      <c r="G26" s="150"/>
      <c r="H26" s="149"/>
      <c r="I26" s="11"/>
    </row>
    <row r="27" spans="2:9" x14ac:dyDescent="0.25">
      <c r="B27" s="210" t="s">
        <v>20</v>
      </c>
      <c r="C27" s="210"/>
      <c r="D27" s="210"/>
      <c r="E27" s="138"/>
      <c r="F27" s="149"/>
      <c r="G27" s="150"/>
      <c r="H27" s="149"/>
      <c r="I27" s="8"/>
    </row>
    <row r="28" spans="2:9" x14ac:dyDescent="0.25">
      <c r="B28" s="203" t="s">
        <v>21</v>
      </c>
      <c r="C28" s="203"/>
      <c r="D28" s="203"/>
      <c r="E28" s="139"/>
      <c r="F28" s="149"/>
      <c r="G28" s="150"/>
      <c r="H28" s="149"/>
      <c r="I28" s="8"/>
    </row>
    <row r="29" spans="2:9" x14ac:dyDescent="0.25">
      <c r="B29" s="203" t="s">
        <v>22</v>
      </c>
      <c r="C29" s="203"/>
      <c r="D29" s="203"/>
      <c r="E29" s="139"/>
      <c r="F29" s="127">
        <v>2787696</v>
      </c>
      <c r="G29" s="146"/>
      <c r="H29" s="127">
        <v>2787696</v>
      </c>
      <c r="I29" s="8"/>
    </row>
    <row r="30" spans="2:9" x14ac:dyDescent="0.25">
      <c r="B30" s="203" t="s">
        <v>23</v>
      </c>
      <c r="C30" s="203"/>
      <c r="D30" s="203"/>
      <c r="E30" s="139"/>
      <c r="F30" s="127">
        <v>-947400</v>
      </c>
      <c r="G30" s="146"/>
      <c r="H30" s="127">
        <v>-947400</v>
      </c>
      <c r="I30" s="8"/>
    </row>
    <row r="31" spans="2:9" x14ac:dyDescent="0.25">
      <c r="B31" s="203" t="s">
        <v>24</v>
      </c>
      <c r="C31" s="203"/>
      <c r="D31" s="203"/>
      <c r="E31" s="139"/>
      <c r="F31" s="127"/>
      <c r="G31" s="146"/>
      <c r="H31" s="127">
        <v>-820488</v>
      </c>
      <c r="I31" s="8"/>
    </row>
    <row r="32" spans="2:9" x14ac:dyDescent="0.25">
      <c r="B32" s="203" t="s">
        <v>25</v>
      </c>
      <c r="C32" s="203"/>
      <c r="D32" s="203"/>
      <c r="E32" s="139"/>
      <c r="F32" s="127">
        <v>3197131</v>
      </c>
      <c r="G32" s="146"/>
      <c r="H32" s="127">
        <v>3409816</v>
      </c>
      <c r="I32" s="14"/>
    </row>
    <row r="33" spans="2:9" x14ac:dyDescent="0.25">
      <c r="B33" s="203" t="s">
        <v>26</v>
      </c>
      <c r="C33" s="203"/>
      <c r="D33" s="203"/>
      <c r="E33" s="139"/>
      <c r="F33" s="129">
        <v>13582882</v>
      </c>
      <c r="G33" s="147"/>
      <c r="H33" s="129">
        <v>20917682</v>
      </c>
      <c r="I33" s="13"/>
    </row>
    <row r="34" spans="2:9" x14ac:dyDescent="0.25">
      <c r="B34" s="206"/>
      <c r="C34" s="206"/>
      <c r="D34" s="206"/>
      <c r="E34" s="139"/>
      <c r="F34" s="149"/>
      <c r="G34" s="150"/>
      <c r="H34" s="149"/>
      <c r="I34" s="13"/>
    </row>
    <row r="35" spans="2:9" x14ac:dyDescent="0.25">
      <c r="B35" s="203" t="s">
        <v>27</v>
      </c>
      <c r="C35" s="203"/>
      <c r="D35" s="203"/>
      <c r="E35" s="139"/>
      <c r="F35" s="149">
        <f>SUM(F29:F34)</f>
        <v>18620309</v>
      </c>
      <c r="G35" s="152"/>
      <c r="H35" s="149">
        <f>SUM(H29:H34)</f>
        <v>25347306</v>
      </c>
      <c r="I35" s="8"/>
    </row>
    <row r="36" spans="2:9" x14ac:dyDescent="0.25">
      <c r="B36" s="203" t="s">
        <v>28</v>
      </c>
      <c r="C36" s="203"/>
      <c r="D36" s="203"/>
      <c r="E36" s="139"/>
      <c r="F36" s="125">
        <f>F35</f>
        <v>18620309</v>
      </c>
      <c r="G36" s="148"/>
      <c r="H36" s="125">
        <f>H35</f>
        <v>25347306</v>
      </c>
      <c r="I36" s="8"/>
    </row>
    <row r="37" spans="2:9" x14ac:dyDescent="0.25">
      <c r="B37" s="205"/>
      <c r="C37" s="205"/>
      <c r="D37" s="205"/>
      <c r="E37" s="138"/>
      <c r="F37" s="149"/>
      <c r="G37" s="150"/>
      <c r="H37" s="149"/>
      <c r="I37" s="14"/>
    </row>
    <row r="38" spans="2:9" x14ac:dyDescent="0.25">
      <c r="B38" s="203" t="s">
        <v>29</v>
      </c>
      <c r="C38" s="203"/>
      <c r="D38" s="203"/>
      <c r="E38" s="139"/>
      <c r="F38" s="149"/>
      <c r="G38" s="150"/>
      <c r="H38" s="149"/>
      <c r="I38" s="8"/>
    </row>
    <row r="39" spans="2:9" x14ac:dyDescent="0.25">
      <c r="B39" s="203" t="s">
        <v>30</v>
      </c>
      <c r="C39" s="203"/>
      <c r="D39" s="203"/>
      <c r="E39" s="139">
        <v>18</v>
      </c>
      <c r="F39" s="128">
        <v>39248197</v>
      </c>
      <c r="G39" s="146"/>
      <c r="H39" s="128">
        <v>31596781</v>
      </c>
      <c r="I39" s="8"/>
    </row>
    <row r="40" spans="2:9" x14ac:dyDescent="0.25">
      <c r="B40" s="203" t="s">
        <v>31</v>
      </c>
      <c r="C40" s="203"/>
      <c r="D40" s="203"/>
      <c r="E40" s="139"/>
      <c r="F40" s="128">
        <v>3984260</v>
      </c>
      <c r="G40" s="146"/>
      <c r="H40" s="128">
        <v>3977463</v>
      </c>
      <c r="I40" s="8"/>
    </row>
    <row r="41" spans="2:9" x14ac:dyDescent="0.25">
      <c r="B41" s="203" t="s">
        <v>130</v>
      </c>
      <c r="C41" s="203"/>
      <c r="D41" s="203"/>
      <c r="E41" s="190"/>
      <c r="F41" s="128">
        <v>963991</v>
      </c>
      <c r="G41" s="146"/>
      <c r="H41" s="128">
        <v>963991</v>
      </c>
      <c r="I41" s="8"/>
    </row>
    <row r="42" spans="2:9" x14ac:dyDescent="0.25">
      <c r="B42" s="203" t="s">
        <v>131</v>
      </c>
      <c r="C42" s="203"/>
      <c r="D42" s="203"/>
      <c r="E42" s="190"/>
      <c r="F42" s="128">
        <v>51142</v>
      </c>
      <c r="G42" s="146"/>
      <c r="H42" s="128">
        <v>51142</v>
      </c>
      <c r="I42" s="8"/>
    </row>
    <row r="43" spans="2:9" x14ac:dyDescent="0.25">
      <c r="B43" s="204" t="s">
        <v>32</v>
      </c>
      <c r="C43" s="204"/>
      <c r="D43" s="204"/>
      <c r="E43" s="167">
        <v>19</v>
      </c>
      <c r="F43" s="128">
        <v>1018272</v>
      </c>
      <c r="G43" s="148"/>
      <c r="H43" s="149">
        <v>936048</v>
      </c>
      <c r="I43" s="8"/>
    </row>
    <row r="44" spans="2:9" x14ac:dyDescent="0.25">
      <c r="B44" s="204" t="s">
        <v>33</v>
      </c>
      <c r="C44" s="204"/>
      <c r="D44" s="204"/>
      <c r="E44" s="167"/>
      <c r="F44" s="125">
        <f>SUM(F39:F43)</f>
        <v>45265862</v>
      </c>
      <c r="G44" s="148"/>
      <c r="H44" s="125">
        <f>SUM(H39:H43)</f>
        <v>37525425</v>
      </c>
      <c r="I44" s="8"/>
    </row>
    <row r="45" spans="2:9" x14ac:dyDescent="0.25">
      <c r="B45" s="217"/>
      <c r="C45" s="217"/>
      <c r="D45" s="217"/>
      <c r="E45" s="140"/>
      <c r="F45" s="149"/>
      <c r="G45" s="148"/>
      <c r="H45" s="149"/>
      <c r="I45" s="8"/>
    </row>
    <row r="46" spans="2:9" x14ac:dyDescent="0.25">
      <c r="B46" s="204" t="s">
        <v>34</v>
      </c>
      <c r="C46" s="204"/>
      <c r="D46" s="204"/>
      <c r="E46" s="167"/>
      <c r="F46" s="149"/>
      <c r="G46" s="148"/>
      <c r="H46" s="149"/>
      <c r="I46" s="8"/>
    </row>
    <row r="47" spans="2:9" x14ac:dyDescent="0.25">
      <c r="B47" s="204" t="s">
        <v>32</v>
      </c>
      <c r="C47" s="204"/>
      <c r="D47" s="204"/>
      <c r="E47" s="167">
        <v>19</v>
      </c>
      <c r="F47" s="127">
        <v>19168585</v>
      </c>
      <c r="G47" s="147"/>
      <c r="H47" s="127">
        <v>17163489</v>
      </c>
      <c r="I47" s="8"/>
    </row>
    <row r="48" spans="2:9" x14ac:dyDescent="0.25">
      <c r="B48" s="204" t="s">
        <v>35</v>
      </c>
      <c r="C48" s="204"/>
      <c r="D48" s="204"/>
      <c r="E48" s="167">
        <v>18</v>
      </c>
      <c r="F48" s="127">
        <v>6480042</v>
      </c>
      <c r="G48" s="147"/>
      <c r="H48" s="127">
        <v>9101643</v>
      </c>
      <c r="I48" s="14"/>
    </row>
    <row r="49" spans="2:9" x14ac:dyDescent="0.25">
      <c r="B49" s="204" t="s">
        <v>132</v>
      </c>
      <c r="C49" s="204"/>
      <c r="D49" s="204"/>
      <c r="E49" s="167"/>
      <c r="F49" s="127">
        <v>159440</v>
      </c>
      <c r="G49" s="147"/>
      <c r="H49" s="127">
        <v>159440</v>
      </c>
      <c r="I49" s="14"/>
    </row>
    <row r="50" spans="2:9" x14ac:dyDescent="0.25">
      <c r="B50" s="204" t="s">
        <v>133</v>
      </c>
      <c r="C50" s="204"/>
      <c r="D50" s="204"/>
      <c r="E50" s="167"/>
      <c r="F50" s="127">
        <v>296879</v>
      </c>
      <c r="G50" s="147"/>
      <c r="H50" s="127">
        <v>376238</v>
      </c>
      <c r="I50" s="14"/>
    </row>
    <row r="51" spans="2:9" x14ac:dyDescent="0.25">
      <c r="B51" s="204" t="s">
        <v>36</v>
      </c>
      <c r="C51" s="204"/>
      <c r="D51" s="204"/>
      <c r="E51" s="167">
        <v>20</v>
      </c>
      <c r="F51" s="127">
        <v>677187</v>
      </c>
      <c r="G51" s="147"/>
      <c r="H51" s="127">
        <v>1689319</v>
      </c>
      <c r="I51" s="14"/>
    </row>
    <row r="52" spans="2:9" x14ac:dyDescent="0.25">
      <c r="B52" s="204" t="s">
        <v>134</v>
      </c>
      <c r="C52" s="204"/>
      <c r="D52" s="204"/>
      <c r="E52" s="167"/>
      <c r="F52" s="127">
        <v>1609994</v>
      </c>
      <c r="G52" s="147"/>
      <c r="H52" s="127">
        <v>1609994</v>
      </c>
      <c r="I52" s="14"/>
    </row>
    <row r="53" spans="2:9" ht="28.5" customHeight="1" x14ac:dyDescent="0.25">
      <c r="B53" s="204" t="s">
        <v>37</v>
      </c>
      <c r="C53" s="204"/>
      <c r="D53" s="204"/>
      <c r="E53" s="167">
        <v>21</v>
      </c>
      <c r="F53" s="129">
        <v>1981719</v>
      </c>
      <c r="G53" s="147"/>
      <c r="H53" s="129">
        <v>879212</v>
      </c>
      <c r="I53" s="14"/>
    </row>
    <row r="54" spans="2:9" x14ac:dyDescent="0.25">
      <c r="B54" s="203" t="s">
        <v>38</v>
      </c>
      <c r="C54" s="203"/>
      <c r="D54" s="203"/>
      <c r="E54" s="139"/>
      <c r="F54" s="125">
        <f>SUM(F47:F53)</f>
        <v>30373846</v>
      </c>
      <c r="G54" s="148"/>
      <c r="H54" s="125">
        <f>SUM(H47:H53)</f>
        <v>30979335</v>
      </c>
      <c r="I54" s="14"/>
    </row>
    <row r="55" spans="2:9" x14ac:dyDescent="0.25">
      <c r="B55" s="203"/>
      <c r="C55" s="203"/>
      <c r="D55" s="203"/>
      <c r="E55" s="139"/>
      <c r="F55" s="149"/>
      <c r="G55" s="150"/>
      <c r="H55" s="149"/>
      <c r="I55" s="14"/>
    </row>
    <row r="56" spans="2:9" ht="15.75" thickBot="1" x14ac:dyDescent="0.3">
      <c r="B56" s="203" t="s">
        <v>39</v>
      </c>
      <c r="C56" s="203"/>
      <c r="D56" s="203"/>
      <c r="E56" s="139"/>
      <c r="F56" s="130">
        <f>F36+F44+F54</f>
        <v>94260017</v>
      </c>
      <c r="G56" s="148"/>
      <c r="H56" s="130">
        <f>H36+H44+H54</f>
        <v>93852066</v>
      </c>
      <c r="I56" s="8"/>
    </row>
    <row r="57" spans="2:9" ht="15.75" thickTop="1" x14ac:dyDescent="0.25">
      <c r="B57" s="216" t="s">
        <v>40</v>
      </c>
      <c r="C57" s="216"/>
      <c r="D57" s="216"/>
      <c r="E57" s="168"/>
      <c r="F57" s="149">
        <f>(F25-F12-F44-F54)/3452.73</f>
        <v>5370.1285657059743</v>
      </c>
      <c r="G57" s="153"/>
      <c r="H57" s="149">
        <f>(H25-H12-H44-H54)/1587.264</f>
        <v>15917.151149821322</v>
      </c>
      <c r="I57" s="8"/>
    </row>
    <row r="58" spans="2:9" x14ac:dyDescent="0.25">
      <c r="B58" s="216" t="s">
        <v>41</v>
      </c>
      <c r="C58" s="216"/>
      <c r="D58" s="216"/>
      <c r="E58" s="168"/>
      <c r="F58" s="149">
        <v>1200</v>
      </c>
      <c r="G58" s="153"/>
      <c r="H58" s="149">
        <v>1200</v>
      </c>
      <c r="I58" s="8"/>
    </row>
    <row r="59" spans="2:9" x14ac:dyDescent="0.25">
      <c r="B59" s="18"/>
      <c r="C59" s="18"/>
      <c r="D59" s="18"/>
      <c r="E59" s="169"/>
      <c r="F59" s="127"/>
      <c r="G59" s="154"/>
      <c r="H59" s="127"/>
      <c r="I59" s="1"/>
    </row>
    <row r="60" spans="2:9" x14ac:dyDescent="0.25">
      <c r="B60" s="215" t="s">
        <v>42</v>
      </c>
      <c r="C60" s="215"/>
      <c r="D60" s="215"/>
      <c r="E60" s="170"/>
      <c r="F60" s="155">
        <f>F56-F25</f>
        <v>-2.669990062713623E-3</v>
      </c>
      <c r="G60" s="156"/>
      <c r="H60" s="155">
        <f>H56-H25</f>
        <v>-2.669990062713623E-3</v>
      </c>
      <c r="I60" s="1"/>
    </row>
    <row r="61" spans="2:9" x14ac:dyDescent="0.25">
      <c r="B61" s="19"/>
      <c r="C61" s="9"/>
      <c r="D61" s="19"/>
      <c r="E61" s="186"/>
      <c r="F61" s="160"/>
      <c r="G61" s="157"/>
      <c r="H61" s="128"/>
      <c r="I61" s="1"/>
    </row>
    <row r="62" spans="2:9" ht="26.25" customHeight="1" x14ac:dyDescent="0.25">
      <c r="B62" s="213" t="s">
        <v>124</v>
      </c>
      <c r="C62" s="213"/>
      <c r="D62" s="158" t="s">
        <v>126</v>
      </c>
      <c r="E62" s="159"/>
      <c r="F62" s="159"/>
      <c r="I62" s="15"/>
    </row>
    <row r="63" spans="2:9" ht="26.25" customHeight="1" x14ac:dyDescent="0.25">
      <c r="B63" s="214" t="s">
        <v>105</v>
      </c>
      <c r="C63" s="214"/>
      <c r="D63" s="160" t="s">
        <v>118</v>
      </c>
      <c r="E63" s="157"/>
      <c r="F63" s="128"/>
      <c r="I63" s="15"/>
    </row>
    <row r="64" spans="2:9" x14ac:dyDescent="0.25">
      <c r="C64" s="6"/>
      <c r="D64" s="20"/>
      <c r="E64" s="171"/>
      <c r="F64" s="156"/>
      <c r="G64" s="161"/>
      <c r="H64" s="155"/>
      <c r="I64" s="1"/>
    </row>
    <row r="65" spans="2:9" x14ac:dyDescent="0.25">
      <c r="B65" s="16"/>
      <c r="C65" s="16" t="s">
        <v>43</v>
      </c>
      <c r="D65" s="17" t="s">
        <v>43</v>
      </c>
      <c r="E65" s="17"/>
      <c r="F65" s="141"/>
      <c r="G65" s="142"/>
      <c r="H65" s="141"/>
      <c r="I65" s="15"/>
    </row>
    <row r="66" spans="2:9" x14ac:dyDescent="0.25">
      <c r="B66" s="1"/>
      <c r="C66" s="1"/>
      <c r="D66" s="1"/>
      <c r="E66" s="172"/>
      <c r="F66" s="141"/>
      <c r="G66" s="142"/>
      <c r="H66" s="141"/>
      <c r="I66" s="1"/>
    </row>
  </sheetData>
  <mergeCells count="62">
    <mergeCell ref="B40:D40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F1:H1"/>
    <mergeCell ref="B7:D7"/>
    <mergeCell ref="A1:D1"/>
    <mergeCell ref="B6:D6"/>
    <mergeCell ref="F2:H2"/>
    <mergeCell ref="B5:D5"/>
    <mergeCell ref="B4:D4"/>
    <mergeCell ref="A2:E2"/>
    <mergeCell ref="B15:D15"/>
    <mergeCell ref="B29:D29"/>
    <mergeCell ref="B16:D16"/>
    <mergeCell ref="B17:D17"/>
    <mergeCell ref="B18:D18"/>
    <mergeCell ref="B28:D28"/>
    <mergeCell ref="B24:D24"/>
    <mergeCell ref="B26:D26"/>
    <mergeCell ref="B11:D11"/>
    <mergeCell ref="B46:D46"/>
    <mergeCell ref="B31:D31"/>
    <mergeCell ref="B33:D33"/>
    <mergeCell ref="B37:D37"/>
    <mergeCell ref="B38:D38"/>
    <mergeCell ref="B34:D34"/>
    <mergeCell ref="B35:D35"/>
    <mergeCell ref="B32:D32"/>
    <mergeCell ref="B41:D41"/>
    <mergeCell ref="B42:D42"/>
    <mergeCell ref="B25:D25"/>
    <mergeCell ref="B22:D22"/>
    <mergeCell ref="B23:D23"/>
    <mergeCell ref="B39:D39"/>
    <mergeCell ref="B36:D36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9" t="s">
        <v>0</v>
      </c>
      <c r="C1" s="219"/>
      <c r="D1" s="219"/>
      <c r="E1" s="219"/>
      <c r="F1" s="219"/>
      <c r="G1" s="21"/>
      <c r="H1" s="21"/>
      <c r="I1" s="21"/>
    </row>
    <row r="2" spans="2:9" ht="42.75" customHeight="1" x14ac:dyDescent="0.25">
      <c r="B2" s="223" t="s">
        <v>138</v>
      </c>
      <c r="C2" s="223"/>
      <c r="D2" s="223"/>
      <c r="E2" s="223"/>
      <c r="F2" s="222" t="s">
        <v>1</v>
      </c>
      <c r="G2" s="222"/>
      <c r="H2" s="222"/>
      <c r="I2" s="36"/>
    </row>
    <row r="3" spans="2:9" ht="15" customHeight="1" x14ac:dyDescent="0.25">
      <c r="B3" s="218"/>
      <c r="C3" s="218"/>
      <c r="D3" s="218"/>
      <c r="E3" s="218"/>
      <c r="F3" s="27"/>
      <c r="G3" s="27"/>
      <c r="H3" s="37"/>
      <c r="I3" s="27"/>
    </row>
    <row r="4" spans="2:9" ht="31.5" x14ac:dyDescent="0.25">
      <c r="B4" s="224"/>
      <c r="C4" s="224"/>
      <c r="D4" s="224"/>
      <c r="E4" s="93" t="s">
        <v>2</v>
      </c>
      <c r="F4" s="96" t="s">
        <v>139</v>
      </c>
      <c r="G4" s="97"/>
      <c r="H4" s="96" t="s">
        <v>140</v>
      </c>
      <c r="I4" s="33"/>
    </row>
    <row r="5" spans="2:9" ht="22.5" customHeight="1" x14ac:dyDescent="0.25">
      <c r="B5" s="225"/>
      <c r="C5" s="225"/>
      <c r="D5" s="225"/>
      <c r="E5" s="39"/>
      <c r="F5" s="40"/>
      <c r="G5" s="41"/>
      <c r="H5" s="42"/>
      <c r="I5" s="28"/>
    </row>
    <row r="6" spans="2:9" ht="20.100000000000001" customHeight="1" x14ac:dyDescent="0.25">
      <c r="B6" s="221" t="s">
        <v>44</v>
      </c>
      <c r="C6" s="221"/>
      <c r="D6" s="221"/>
      <c r="E6" s="43">
        <v>4</v>
      </c>
      <c r="F6" s="174">
        <v>25169768</v>
      </c>
      <c r="G6" s="26"/>
      <c r="H6" s="175">
        <v>18010053</v>
      </c>
      <c r="I6" s="29"/>
    </row>
    <row r="7" spans="2:9" ht="20.100000000000001" customHeight="1" x14ac:dyDescent="0.25">
      <c r="B7" s="221" t="s">
        <v>45</v>
      </c>
      <c r="C7" s="221"/>
      <c r="D7" s="221"/>
      <c r="E7" s="43">
        <v>5</v>
      </c>
      <c r="F7" s="176">
        <v>-14401968</v>
      </c>
      <c r="G7" s="177"/>
      <c r="H7" s="178">
        <v>-10529806</v>
      </c>
      <c r="I7" s="29"/>
    </row>
    <row r="8" spans="2:9" ht="20.100000000000001" customHeight="1" x14ac:dyDescent="0.25">
      <c r="B8" s="221" t="s">
        <v>46</v>
      </c>
      <c r="C8" s="221"/>
      <c r="D8" s="221"/>
      <c r="E8" s="45"/>
      <c r="F8" s="57">
        <f>SUM(F6:F7)</f>
        <v>10767800</v>
      </c>
      <c r="G8" s="48"/>
      <c r="H8" s="57">
        <f>SUM(H6:H7)</f>
        <v>7480247</v>
      </c>
      <c r="I8" s="29"/>
    </row>
    <row r="9" spans="2:9" ht="20.100000000000001" customHeight="1" x14ac:dyDescent="0.25">
      <c r="B9" s="221" t="s">
        <v>47</v>
      </c>
      <c r="C9" s="221"/>
      <c r="D9" s="221"/>
      <c r="E9" s="43">
        <v>6</v>
      </c>
      <c r="F9" s="174">
        <v>-5675866</v>
      </c>
      <c r="G9" s="26"/>
      <c r="H9" s="175">
        <v>-3954842</v>
      </c>
      <c r="I9" s="29"/>
    </row>
    <row r="10" spans="2:9" ht="20.100000000000001" customHeight="1" x14ac:dyDescent="0.25">
      <c r="B10" s="221" t="s">
        <v>48</v>
      </c>
      <c r="C10" s="221"/>
      <c r="D10" s="221"/>
      <c r="E10" s="43">
        <v>7</v>
      </c>
      <c r="F10" s="176">
        <v>-1793563</v>
      </c>
      <c r="G10" s="26"/>
      <c r="H10" s="179">
        <v>-1215173</v>
      </c>
      <c r="I10" s="29"/>
    </row>
    <row r="11" spans="2:9" ht="20.100000000000001" customHeight="1" x14ac:dyDescent="0.25">
      <c r="B11" s="227" t="s">
        <v>49</v>
      </c>
      <c r="C11" s="227"/>
      <c r="D11" s="227"/>
      <c r="E11" s="43"/>
      <c r="F11" s="47">
        <f>SUM(F8:F10)</f>
        <v>3298371</v>
      </c>
      <c r="G11" s="48"/>
      <c r="H11" s="47">
        <f>SUM(H8:H10)</f>
        <v>2310232</v>
      </c>
      <c r="I11" s="35"/>
    </row>
    <row r="12" spans="2:9" ht="20.100000000000001" customHeight="1" x14ac:dyDescent="0.25">
      <c r="B12" s="221" t="s">
        <v>50</v>
      </c>
      <c r="C12" s="221"/>
      <c r="D12" s="221"/>
      <c r="E12" s="43">
        <v>8</v>
      </c>
      <c r="F12" s="174">
        <v>-1012858</v>
      </c>
      <c r="G12" s="26"/>
      <c r="H12" s="175">
        <v>-736192</v>
      </c>
      <c r="I12" s="29"/>
    </row>
    <row r="13" spans="2:9" ht="20.100000000000001" customHeight="1" x14ac:dyDescent="0.25">
      <c r="B13" s="221" t="s">
        <v>51</v>
      </c>
      <c r="C13" s="221"/>
      <c r="D13" s="221"/>
      <c r="E13" s="43"/>
      <c r="F13" s="174">
        <v>803656</v>
      </c>
      <c r="G13" s="26"/>
      <c r="H13" s="175">
        <v>-96047</v>
      </c>
      <c r="I13" s="29"/>
    </row>
    <row r="14" spans="2:9" ht="20.100000000000001" customHeight="1" x14ac:dyDescent="0.25">
      <c r="B14" s="221" t="s">
        <v>52</v>
      </c>
      <c r="C14" s="221"/>
      <c r="D14" s="221"/>
      <c r="E14" s="43"/>
      <c r="F14" s="174">
        <v>2086</v>
      </c>
      <c r="G14" s="26"/>
      <c r="H14" s="175">
        <v>93610</v>
      </c>
      <c r="I14" s="29"/>
    </row>
    <row r="15" spans="2:9" ht="20.100000000000001" customHeight="1" x14ac:dyDescent="0.25">
      <c r="B15" s="221" t="s">
        <v>53</v>
      </c>
      <c r="C15" s="221"/>
      <c r="D15" s="221"/>
      <c r="E15" s="43">
        <v>9</v>
      </c>
      <c r="F15" s="176">
        <v>193343</v>
      </c>
      <c r="G15" s="180"/>
      <c r="H15" s="178">
        <v>47394</v>
      </c>
      <c r="I15" s="29"/>
    </row>
    <row r="16" spans="2:9" ht="32.25" customHeight="1" x14ac:dyDescent="0.25">
      <c r="B16" s="221" t="s">
        <v>54</v>
      </c>
      <c r="C16" s="221"/>
      <c r="D16" s="221"/>
      <c r="E16" s="43"/>
      <c r="F16" s="181">
        <f>SUM(F11:F15)</f>
        <v>3284598</v>
      </c>
      <c r="G16" s="48"/>
      <c r="H16" s="181">
        <f>SUM(H11:H15)</f>
        <v>1618997</v>
      </c>
      <c r="I16" s="29"/>
    </row>
    <row r="17" spans="2:9" ht="20.100000000000001" customHeight="1" x14ac:dyDescent="0.25">
      <c r="B17" s="226" t="s">
        <v>55</v>
      </c>
      <c r="C17" s="226"/>
      <c r="D17" s="226"/>
      <c r="E17" s="49">
        <v>10</v>
      </c>
      <c r="F17" s="174">
        <v>-639066</v>
      </c>
      <c r="G17" s="182"/>
      <c r="H17" s="175">
        <v>-268842</v>
      </c>
      <c r="I17" s="29"/>
    </row>
    <row r="18" spans="2:9" ht="20.100000000000001" customHeight="1" x14ac:dyDescent="0.25">
      <c r="B18" s="226" t="s">
        <v>56</v>
      </c>
      <c r="C18" s="226"/>
      <c r="D18" s="226"/>
      <c r="E18" s="43"/>
      <c r="F18" s="57">
        <f>F16+F17</f>
        <v>2645532</v>
      </c>
      <c r="G18" s="48"/>
      <c r="H18" s="57">
        <f>H16+H17</f>
        <v>1350155</v>
      </c>
      <c r="I18" s="29"/>
    </row>
    <row r="19" spans="2:9" ht="20.100000000000001" customHeight="1" x14ac:dyDescent="0.25">
      <c r="B19" s="226" t="s">
        <v>57</v>
      </c>
      <c r="C19" s="226"/>
      <c r="D19" s="226"/>
      <c r="E19" s="43"/>
      <c r="F19" s="46"/>
      <c r="G19" s="44"/>
      <c r="H19" s="122"/>
      <c r="I19" s="29"/>
    </row>
    <row r="20" spans="2:9" ht="20.100000000000001" customHeight="1" x14ac:dyDescent="0.25">
      <c r="B20" s="221" t="s">
        <v>58</v>
      </c>
      <c r="C20" s="221"/>
      <c r="D20" s="221"/>
      <c r="E20" s="43"/>
      <c r="F20" s="174">
        <v>-53485</v>
      </c>
      <c r="G20" s="29"/>
      <c r="H20" s="183">
        <v>166782</v>
      </c>
      <c r="I20" s="29"/>
    </row>
    <row r="21" spans="2:9" ht="20.100000000000001" customHeight="1" thickBot="1" x14ac:dyDescent="0.3">
      <c r="B21" t="s">
        <v>106</v>
      </c>
      <c r="E21" s="43"/>
      <c r="F21" s="59">
        <f>SUM(F20)</f>
        <v>-53485</v>
      </c>
      <c r="G21" s="50"/>
      <c r="H21" s="59">
        <f>SUM(H20+H19)</f>
        <v>166782</v>
      </c>
      <c r="I21" s="29"/>
    </row>
    <row r="22" spans="2:9" ht="20.100000000000001" customHeight="1" thickTop="1" x14ac:dyDescent="0.25">
      <c r="B22" s="221" t="s">
        <v>59</v>
      </c>
      <c r="C22" s="221"/>
      <c r="D22" s="221"/>
      <c r="E22" s="43"/>
      <c r="F22" s="46">
        <f>F18+F21</f>
        <v>2592047</v>
      </c>
      <c r="G22" s="58"/>
      <c r="H22" s="44">
        <f>H18+H21</f>
        <v>1516937</v>
      </c>
      <c r="I22" s="29"/>
    </row>
    <row r="23" spans="2:9" ht="20.100000000000001" customHeight="1" x14ac:dyDescent="0.25">
      <c r="B23" s="221"/>
      <c r="C23" s="221"/>
      <c r="D23" s="221"/>
      <c r="E23" s="43"/>
      <c r="F23" s="46"/>
      <c r="G23" s="50"/>
      <c r="H23" s="46"/>
      <c r="I23" s="29"/>
    </row>
    <row r="24" spans="2:9" ht="20.100000000000001" customHeight="1" x14ac:dyDescent="0.25">
      <c r="B24" s="220"/>
      <c r="C24" s="220"/>
      <c r="D24" s="220"/>
      <c r="E24" s="43"/>
      <c r="F24" s="51"/>
      <c r="G24" s="58"/>
      <c r="H24" s="52"/>
      <c r="I24" s="29"/>
    </row>
    <row r="25" spans="2:9" ht="20.100000000000001" customHeight="1" x14ac:dyDescent="0.25">
      <c r="B25" s="220" t="s">
        <v>60</v>
      </c>
      <c r="C25" s="220"/>
      <c r="D25" s="220"/>
      <c r="E25" s="43"/>
      <c r="F25" s="46">
        <v>942</v>
      </c>
      <c r="G25" s="44"/>
      <c r="H25" s="42">
        <v>546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28" t="s">
        <v>42</v>
      </c>
      <c r="C27" s="228"/>
      <c r="D27" s="228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213" t="s">
        <v>124</v>
      </c>
      <c r="C30" s="213"/>
      <c r="D30" s="133" t="s">
        <v>126</v>
      </c>
      <c r="E30" s="134"/>
      <c r="F30" s="134"/>
      <c r="I30" s="23"/>
    </row>
    <row r="31" spans="2:9" ht="15.75" x14ac:dyDescent="0.25">
      <c r="B31" s="214" t="s">
        <v>105</v>
      </c>
      <c r="C31" s="214"/>
      <c r="D31" s="12" t="s">
        <v>119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activeCell="A2" sqref="A2:D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29" t="s">
        <v>0</v>
      </c>
      <c r="B1" s="229"/>
      <c r="C1" s="229"/>
      <c r="D1" s="116"/>
      <c r="E1" s="116"/>
      <c r="F1" s="116"/>
    </row>
    <row r="2" spans="1:6" ht="38.25" customHeight="1" x14ac:dyDescent="0.25">
      <c r="A2" s="240" t="s">
        <v>141</v>
      </c>
      <c r="B2" s="240"/>
      <c r="C2" s="240"/>
      <c r="D2" s="240"/>
      <c r="E2" s="200"/>
      <c r="F2" s="200" t="s">
        <v>1</v>
      </c>
    </row>
    <row r="3" spans="1:6" ht="34.5" customHeight="1" x14ac:dyDescent="0.25">
      <c r="A3" s="239" t="s">
        <v>61</v>
      </c>
      <c r="B3" s="239"/>
      <c r="C3" s="239"/>
      <c r="D3" s="83" t="str">
        <f>ОПУ!F4</f>
        <v>3 месяца 2022</v>
      </c>
      <c r="E3" s="117"/>
      <c r="F3" s="83" t="str">
        <f>ОПУ!H4</f>
        <v>3 месяца 2021</v>
      </c>
    </row>
    <row r="4" spans="1:6" ht="27.75" customHeight="1" x14ac:dyDescent="0.25">
      <c r="A4" s="81"/>
      <c r="B4" s="231" t="s">
        <v>62</v>
      </c>
      <c r="C4" s="231"/>
      <c r="D4" s="184">
        <f>ОПУ!F16</f>
        <v>3284598</v>
      </c>
      <c r="E4" s="185"/>
      <c r="F4" s="184">
        <f>ОПУ!H16</f>
        <v>1618997</v>
      </c>
    </row>
    <row r="5" spans="1:6" x14ac:dyDescent="0.25">
      <c r="A5" s="231" t="s">
        <v>63</v>
      </c>
      <c r="B5" s="231"/>
      <c r="C5" s="231"/>
      <c r="D5" s="184"/>
      <c r="E5" s="185"/>
      <c r="F5" s="185"/>
    </row>
    <row r="6" spans="1:6" ht="15" customHeight="1" x14ac:dyDescent="0.25">
      <c r="A6" s="81"/>
      <c r="B6" s="81"/>
      <c r="C6" s="109" t="s">
        <v>64</v>
      </c>
      <c r="D6" s="184">
        <v>683210</v>
      </c>
      <c r="E6" s="185"/>
      <c r="F6" s="123">
        <v>557169</v>
      </c>
    </row>
    <row r="7" spans="1:6" ht="15" customHeight="1" x14ac:dyDescent="0.25">
      <c r="A7" s="81"/>
      <c r="B7" s="81"/>
      <c r="C7" s="109" t="s">
        <v>65</v>
      </c>
      <c r="D7" s="184">
        <v>1012858</v>
      </c>
      <c r="E7" s="185"/>
      <c r="F7" s="123">
        <v>736192</v>
      </c>
    </row>
    <row r="8" spans="1:6" ht="15" customHeight="1" x14ac:dyDescent="0.25">
      <c r="A8" s="81"/>
      <c r="B8" s="81"/>
      <c r="C8" s="109" t="s">
        <v>66</v>
      </c>
      <c r="D8" s="123">
        <v>-803656</v>
      </c>
      <c r="E8" s="185"/>
      <c r="F8" s="123">
        <v>96047</v>
      </c>
    </row>
    <row r="9" spans="1:6" ht="15" customHeight="1" x14ac:dyDescent="0.25">
      <c r="A9" s="81"/>
      <c r="B9" s="81"/>
      <c r="C9" s="109" t="s">
        <v>121</v>
      </c>
      <c r="D9" s="123">
        <v>703</v>
      </c>
      <c r="E9" s="185"/>
      <c r="F9" s="185">
        <v>5578</v>
      </c>
    </row>
    <row r="10" spans="1:6" ht="15" customHeight="1" x14ac:dyDescent="0.25">
      <c r="A10" s="81"/>
      <c r="B10" s="81"/>
      <c r="C10" s="109" t="s">
        <v>67</v>
      </c>
      <c r="D10" s="123">
        <v>-194046</v>
      </c>
      <c r="E10" s="185"/>
      <c r="F10" s="123">
        <v>-52972</v>
      </c>
    </row>
    <row r="11" spans="1:6" ht="15" hidden="1" customHeight="1" x14ac:dyDescent="0.25">
      <c r="A11" s="81"/>
      <c r="B11" s="81"/>
      <c r="C11" s="109" t="s">
        <v>107</v>
      </c>
      <c r="D11" s="123"/>
      <c r="E11" s="185"/>
      <c r="F11" s="185"/>
    </row>
    <row r="12" spans="1:6" ht="15" customHeight="1" x14ac:dyDescent="0.25">
      <c r="A12" s="81"/>
      <c r="B12" s="81"/>
      <c r="C12" s="109" t="s">
        <v>68</v>
      </c>
      <c r="D12" s="123">
        <v>-109524</v>
      </c>
      <c r="E12" s="185"/>
      <c r="F12" s="123">
        <v>-44545</v>
      </c>
    </row>
    <row r="13" spans="1:6" ht="15.75" customHeight="1" thickBot="1" x14ac:dyDescent="0.3">
      <c r="A13" s="81"/>
      <c r="B13" s="81"/>
      <c r="C13" s="109" t="s">
        <v>69</v>
      </c>
      <c r="D13" s="123">
        <v>-2086</v>
      </c>
      <c r="E13" s="185"/>
      <c r="F13" s="123">
        <v>-93610</v>
      </c>
    </row>
    <row r="14" spans="1:6" ht="30.75" customHeight="1" thickBot="1" x14ac:dyDescent="0.3">
      <c r="A14" s="81"/>
      <c r="B14" s="231" t="s">
        <v>70</v>
      </c>
      <c r="C14" s="231"/>
      <c r="D14" s="131">
        <f>SUM(D4:D13)</f>
        <v>3872057</v>
      </c>
      <c r="E14" s="111"/>
      <c r="F14" s="85">
        <f>SUM(F4:F13)</f>
        <v>2822856</v>
      </c>
    </row>
    <row r="15" spans="1:6" x14ac:dyDescent="0.25">
      <c r="A15" s="81"/>
      <c r="B15" s="81"/>
      <c r="C15" s="110"/>
      <c r="D15" s="84"/>
      <c r="E15" s="69"/>
      <c r="F15" s="118"/>
    </row>
    <row r="16" spans="1:6" ht="15" customHeight="1" x14ac:dyDescent="0.25">
      <c r="A16" s="81"/>
      <c r="B16" s="81"/>
      <c r="C16" s="109" t="s">
        <v>71</v>
      </c>
      <c r="D16" s="185">
        <v>-6791053</v>
      </c>
      <c r="E16" s="84"/>
      <c r="F16" s="185">
        <v>-1755202</v>
      </c>
    </row>
    <row r="17" spans="1:7" ht="27" customHeight="1" x14ac:dyDescent="0.25">
      <c r="A17" s="81"/>
      <c r="B17" s="81"/>
      <c r="C17" s="109" t="s">
        <v>72</v>
      </c>
      <c r="D17" s="185">
        <v>-596392</v>
      </c>
      <c r="E17" s="84"/>
      <c r="F17" s="185">
        <v>-26370</v>
      </c>
    </row>
    <row r="18" spans="1:7" ht="15" customHeight="1" x14ac:dyDescent="0.25">
      <c r="A18" s="81"/>
      <c r="B18" s="81"/>
      <c r="C18" s="109" t="s">
        <v>73</v>
      </c>
      <c r="D18" s="185">
        <v>-4989874</v>
      </c>
      <c r="E18" s="84"/>
      <c r="F18" s="185">
        <v>63045</v>
      </c>
    </row>
    <row r="19" spans="1:7" ht="15" customHeight="1" x14ac:dyDescent="0.25">
      <c r="A19" s="81"/>
      <c r="B19" s="81"/>
      <c r="C19" s="109" t="s">
        <v>74</v>
      </c>
      <c r="D19" s="185">
        <v>61770</v>
      </c>
      <c r="E19" s="84"/>
      <c r="F19" s="185">
        <v>-1127506</v>
      </c>
    </row>
    <row r="20" spans="1:7" ht="15" customHeight="1" x14ac:dyDescent="0.25">
      <c r="A20" s="81"/>
      <c r="B20" s="81"/>
      <c r="C20" s="109" t="s">
        <v>75</v>
      </c>
      <c r="D20" s="185">
        <v>2353239</v>
      </c>
      <c r="E20" s="84"/>
      <c r="F20" s="185">
        <v>4331025</v>
      </c>
    </row>
    <row r="21" spans="1:7" ht="15" customHeight="1" x14ac:dyDescent="0.25">
      <c r="A21" s="81"/>
      <c r="B21" s="81"/>
      <c r="C21" s="109" t="s">
        <v>76</v>
      </c>
      <c r="D21" s="185">
        <v>-1012132</v>
      </c>
      <c r="E21" s="84"/>
      <c r="F21" s="185">
        <v>-210550</v>
      </c>
    </row>
    <row r="22" spans="1:7" ht="29.25" customHeight="1" x14ac:dyDescent="0.25">
      <c r="A22" s="81"/>
      <c r="B22" s="81"/>
      <c r="C22" s="109" t="s">
        <v>77</v>
      </c>
      <c r="D22" s="185">
        <v>1102507</v>
      </c>
      <c r="E22" s="84"/>
      <c r="F22" s="185">
        <v>183712</v>
      </c>
    </row>
    <row r="23" spans="1:7" ht="15.75" customHeight="1" thickBot="1" x14ac:dyDescent="0.3">
      <c r="A23" s="81"/>
      <c r="B23" s="231" t="s">
        <v>78</v>
      </c>
      <c r="C23" s="231"/>
      <c r="D23" s="124">
        <f>SUM(D14:D22)</f>
        <v>-5999878</v>
      </c>
      <c r="E23" s="111"/>
      <c r="F23" s="136">
        <f>SUM(F14:F22)</f>
        <v>4281010</v>
      </c>
    </row>
    <row r="24" spans="1:7" ht="15" customHeight="1" x14ac:dyDescent="0.25">
      <c r="A24" s="81"/>
      <c r="B24" s="81"/>
      <c r="C24" s="109" t="s">
        <v>79</v>
      </c>
      <c r="D24" s="185">
        <v>-1507175</v>
      </c>
      <c r="E24" s="69"/>
      <c r="F24" s="192">
        <v>-1094495</v>
      </c>
    </row>
    <row r="25" spans="1:7" ht="15.75" customHeight="1" thickBot="1" x14ac:dyDescent="0.3">
      <c r="A25" s="81"/>
      <c r="B25" s="81"/>
      <c r="C25" s="109" t="s">
        <v>80</v>
      </c>
      <c r="D25" s="191">
        <v>-495787</v>
      </c>
      <c r="E25" s="69"/>
      <c r="F25" s="193">
        <v>-269142</v>
      </c>
    </row>
    <row r="26" spans="1:7" ht="32.25" customHeight="1" thickBot="1" x14ac:dyDescent="0.3">
      <c r="A26" s="113"/>
      <c r="B26" s="241" t="s">
        <v>117</v>
      </c>
      <c r="C26" s="241"/>
      <c r="D26" s="112">
        <f>SUM(D23:D25)</f>
        <v>-8002840</v>
      </c>
      <c r="E26" s="111"/>
      <c r="F26" s="112">
        <f>SUM(F23:F25)</f>
        <v>2917373</v>
      </c>
      <c r="G26" s="70"/>
    </row>
    <row r="27" spans="1:7" x14ac:dyDescent="0.25">
      <c r="A27" s="243" t="s">
        <v>81</v>
      </c>
      <c r="B27" s="243"/>
      <c r="C27" s="243"/>
      <c r="D27" s="119"/>
      <c r="E27" s="120"/>
      <c r="F27" s="116"/>
      <c r="G27" s="60"/>
    </row>
    <row r="28" spans="1:7" ht="15" customHeight="1" x14ac:dyDescent="0.25">
      <c r="A28" s="81"/>
      <c r="B28" s="81"/>
      <c r="C28" s="113" t="s">
        <v>82</v>
      </c>
      <c r="D28" s="185">
        <v>-3685263</v>
      </c>
      <c r="E28" s="69"/>
      <c r="F28" s="185">
        <v>-20527991</v>
      </c>
      <c r="G28" s="60"/>
    </row>
    <row r="29" spans="1:7" ht="30" customHeight="1" x14ac:dyDescent="0.25">
      <c r="A29" s="81"/>
      <c r="B29" s="81"/>
      <c r="C29" s="113" t="s">
        <v>83</v>
      </c>
      <c r="D29" s="185"/>
      <c r="E29" s="69"/>
      <c r="F29" s="185"/>
      <c r="G29" s="60"/>
    </row>
    <row r="30" spans="1:7" ht="15" hidden="1" customHeight="1" x14ac:dyDescent="0.25">
      <c r="A30" s="81"/>
      <c r="B30" s="81"/>
      <c r="C30" s="84" t="s">
        <v>84</v>
      </c>
      <c r="D30" s="185"/>
      <c r="E30" s="69"/>
      <c r="F30" s="185"/>
      <c r="G30" s="60"/>
    </row>
    <row r="31" spans="1:7" ht="29.25" hidden="1" customHeight="1" x14ac:dyDescent="0.25">
      <c r="A31" s="81"/>
      <c r="B31" s="81"/>
      <c r="C31" s="114" t="s">
        <v>85</v>
      </c>
      <c r="D31" s="185"/>
      <c r="E31" s="69"/>
      <c r="F31" s="185"/>
      <c r="G31" s="60"/>
    </row>
    <row r="32" spans="1:7" ht="28.5" customHeight="1" x14ac:dyDescent="0.25">
      <c r="A32" s="81"/>
      <c r="B32" s="81"/>
      <c r="C32" s="114" t="s">
        <v>86</v>
      </c>
      <c r="D32" s="185">
        <v>10224822</v>
      </c>
      <c r="E32" s="69"/>
      <c r="F32" s="185">
        <v>18670906</v>
      </c>
      <c r="G32" s="60"/>
    </row>
    <row r="33" spans="1:11" hidden="1" x14ac:dyDescent="0.25">
      <c r="A33" s="82"/>
      <c r="B33" s="82"/>
      <c r="C33" s="115" t="s">
        <v>87</v>
      </c>
      <c r="D33" s="185"/>
      <c r="E33" s="111"/>
      <c r="F33" s="185"/>
      <c r="G33" s="68"/>
    </row>
    <row r="34" spans="1:11" hidden="1" x14ac:dyDescent="0.25">
      <c r="A34" s="82"/>
      <c r="B34" s="82"/>
      <c r="C34" s="115" t="s">
        <v>88</v>
      </c>
      <c r="D34" s="185"/>
      <c r="E34" s="111"/>
      <c r="F34" s="185"/>
      <c r="G34" s="68"/>
    </row>
    <row r="35" spans="1:11" ht="15" customHeight="1" x14ac:dyDescent="0.25">
      <c r="A35" s="81"/>
      <c r="B35" s="81"/>
      <c r="C35" s="113" t="s">
        <v>89</v>
      </c>
      <c r="D35" s="185"/>
      <c r="E35" s="69"/>
      <c r="F35" s="185"/>
      <c r="G35" s="60"/>
    </row>
    <row r="36" spans="1:11" ht="15" customHeight="1" x14ac:dyDescent="0.25">
      <c r="A36" s="81"/>
      <c r="B36" s="81"/>
      <c r="C36" s="113" t="s">
        <v>90</v>
      </c>
      <c r="D36" s="121">
        <v>1213757</v>
      </c>
      <c r="E36" s="69"/>
      <c r="F36" s="185"/>
      <c r="G36" s="60"/>
    </row>
    <row r="37" spans="1:11" ht="15" customHeight="1" x14ac:dyDescent="0.25">
      <c r="A37" s="81"/>
      <c r="B37" s="81"/>
      <c r="C37" s="113" t="s">
        <v>91</v>
      </c>
      <c r="D37" s="185">
        <v>39583</v>
      </c>
      <c r="E37" s="69"/>
      <c r="F37" s="185">
        <v>18003</v>
      </c>
      <c r="G37" s="60"/>
    </row>
    <row r="38" spans="1:11" ht="28.5" customHeight="1" thickBot="1" x14ac:dyDescent="0.3">
      <c r="A38" s="81"/>
      <c r="B38" s="81"/>
      <c r="C38" s="113" t="s">
        <v>92</v>
      </c>
      <c r="D38" s="121">
        <v>-1312448</v>
      </c>
      <c r="E38" s="69"/>
      <c r="F38" s="192">
        <v>-513206</v>
      </c>
      <c r="G38" s="60"/>
    </row>
    <row r="39" spans="1:11" x14ac:dyDescent="0.25">
      <c r="A39" s="81"/>
      <c r="B39" s="81"/>
      <c r="C39" s="109"/>
      <c r="D39" s="233">
        <f>SUM(D28:D38)</f>
        <v>6480451</v>
      </c>
      <c r="E39" s="237"/>
      <c r="F39" s="233">
        <f>SUM(F28:F38)</f>
        <v>-2352288</v>
      </c>
      <c r="G39" s="68"/>
    </row>
    <row r="40" spans="1:11" ht="34.5" customHeight="1" thickBot="1" x14ac:dyDescent="0.3">
      <c r="A40" s="81"/>
      <c r="B40" s="231" t="s">
        <v>123</v>
      </c>
      <c r="C40" s="231"/>
      <c r="D40" s="234"/>
      <c r="E40" s="237"/>
      <c r="F40" s="234"/>
      <c r="G40" s="68"/>
      <c r="H40" s="95"/>
    </row>
    <row r="41" spans="1:11" x14ac:dyDescent="0.25">
      <c r="A41" s="235" t="s">
        <v>93</v>
      </c>
      <c r="B41" s="235"/>
      <c r="C41" s="235"/>
      <c r="D41" s="84"/>
      <c r="E41" s="69"/>
      <c r="F41" s="116"/>
      <c r="G41" s="68"/>
    </row>
    <row r="42" spans="1:11" ht="15.75" customHeight="1" x14ac:dyDescent="0.25">
      <c r="A42" s="81"/>
      <c r="B42" s="81"/>
      <c r="C42" s="107" t="s">
        <v>94</v>
      </c>
      <c r="D42" s="84">
        <v>-2090964</v>
      </c>
      <c r="E42" s="69"/>
      <c r="F42" s="84">
        <v>-7838125</v>
      </c>
      <c r="G42" s="68"/>
    </row>
    <row r="43" spans="1:11" ht="15" customHeight="1" x14ac:dyDescent="0.25">
      <c r="A43" s="81"/>
      <c r="B43" s="81"/>
      <c r="C43" s="107" t="s">
        <v>95</v>
      </c>
      <c r="D43" s="84">
        <v>-10251777</v>
      </c>
      <c r="E43" s="69"/>
      <c r="F43" s="84">
        <v>0</v>
      </c>
      <c r="G43" s="68"/>
    </row>
    <row r="44" spans="1:11" x14ac:dyDescent="0.25">
      <c r="A44" s="81"/>
      <c r="B44" s="81"/>
      <c r="C44" s="107" t="s">
        <v>96</v>
      </c>
      <c r="D44" s="84">
        <v>932733</v>
      </c>
      <c r="E44" s="69"/>
      <c r="F44" s="84">
        <v>0</v>
      </c>
      <c r="G44" s="68"/>
    </row>
    <row r="45" spans="1:11" ht="15.75" customHeight="1" thickBot="1" x14ac:dyDescent="0.3">
      <c r="A45" s="81"/>
      <c r="B45" s="81"/>
      <c r="C45" s="107" t="s">
        <v>97</v>
      </c>
      <c r="D45" s="84">
        <v>8022737</v>
      </c>
      <c r="E45" s="69"/>
      <c r="F45" s="84">
        <v>7316000</v>
      </c>
      <c r="G45" s="68"/>
    </row>
    <row r="46" spans="1:11" x14ac:dyDescent="0.25">
      <c r="A46" s="81"/>
      <c r="B46" s="81"/>
      <c r="C46" s="109"/>
      <c r="D46" s="233">
        <f>SUM(D42:D45)</f>
        <v>-3387271</v>
      </c>
      <c r="E46" s="237"/>
      <c r="F46" s="233">
        <f>SUM(F42:F45)</f>
        <v>-522125</v>
      </c>
      <c r="G46" s="68"/>
    </row>
    <row r="47" spans="1:11" ht="33.75" customHeight="1" thickBot="1" x14ac:dyDescent="0.3">
      <c r="A47" s="81"/>
      <c r="B47" s="232" t="s">
        <v>120</v>
      </c>
      <c r="C47" s="232"/>
      <c r="D47" s="236"/>
      <c r="E47" s="238"/>
      <c r="F47" s="236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30" t="s">
        <v>99</v>
      </c>
      <c r="B49" s="230"/>
      <c r="C49" s="230"/>
      <c r="D49" s="85">
        <f>D46+D39+D26</f>
        <v>-4909660</v>
      </c>
      <c r="E49" s="111"/>
      <c r="F49" s="85">
        <f>F46+F39+F26</f>
        <v>42960</v>
      </c>
      <c r="G49" s="60"/>
      <c r="H49" s="60"/>
    </row>
    <row r="50" spans="1:9" ht="15.75" thickBot="1" x14ac:dyDescent="0.3">
      <c r="A50" s="230" t="s">
        <v>100</v>
      </c>
      <c r="B50" s="230"/>
      <c r="C50" s="230"/>
      <c r="D50" s="112">
        <v>6092477</v>
      </c>
      <c r="E50" s="69"/>
      <c r="F50" s="85">
        <v>7247861</v>
      </c>
      <c r="G50" s="60"/>
      <c r="H50" s="60"/>
    </row>
    <row r="51" spans="1:9" ht="15.75" customHeight="1" thickBot="1" x14ac:dyDescent="0.3">
      <c r="A51" s="94"/>
      <c r="B51" s="94"/>
      <c r="C51" s="108" t="s">
        <v>98</v>
      </c>
      <c r="D51" s="112">
        <v>36986</v>
      </c>
      <c r="E51" s="69"/>
      <c r="F51" s="112">
        <v>-13942</v>
      </c>
      <c r="G51" s="60"/>
      <c r="H51" s="60"/>
    </row>
    <row r="52" spans="1:9" ht="15.75" thickBot="1" x14ac:dyDescent="0.3">
      <c r="A52" s="230" t="s">
        <v>128</v>
      </c>
      <c r="B52" s="230"/>
      <c r="C52" s="230"/>
      <c r="D52" s="86">
        <f>D50+D49+D51</f>
        <v>1219803</v>
      </c>
      <c r="E52" s="111"/>
      <c r="F52" s="86">
        <f>F50+F49+F51</f>
        <v>7276879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1"/>
      <c r="F53" s="84"/>
      <c r="G53" s="60"/>
      <c r="H53" s="60"/>
    </row>
    <row r="54" spans="1:9" x14ac:dyDescent="0.25">
      <c r="A54" s="73"/>
      <c r="B54" s="242" t="s">
        <v>42</v>
      </c>
      <c r="C54" s="242"/>
      <c r="D54" s="242"/>
      <c r="E54" s="64"/>
      <c r="F54" s="87"/>
      <c r="G54" s="77"/>
      <c r="H54" s="78"/>
    </row>
    <row r="55" spans="1:9" x14ac:dyDescent="0.25">
      <c r="A55" s="71"/>
      <c r="B55" s="61"/>
      <c r="C55" s="61"/>
      <c r="D55" s="201">
        <f>D52-Баланс!F22</f>
        <v>0</v>
      </c>
      <c r="E55" s="64"/>
      <c r="F55" s="132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13" t="s">
        <v>124</v>
      </c>
      <c r="C57" s="213"/>
      <c r="D57" s="133" t="s">
        <v>126</v>
      </c>
      <c r="E57" s="187"/>
      <c r="G57" s="134"/>
      <c r="H57" s="134"/>
      <c r="I57" s="23"/>
    </row>
    <row r="58" spans="1:9" ht="15.75" x14ac:dyDescent="0.25">
      <c r="B58" s="214" t="s">
        <v>105</v>
      </c>
      <c r="C58" s="214"/>
      <c r="D58" s="12" t="s">
        <v>118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6"/>
      <c r="E60" s="116"/>
      <c r="F60" s="116"/>
      <c r="G60" s="60"/>
      <c r="H60" s="60"/>
    </row>
    <row r="61" spans="1:9" x14ac:dyDescent="0.25">
      <c r="A61" s="60"/>
      <c r="B61" s="60"/>
      <c r="C61" s="60"/>
      <c r="D61" s="116"/>
      <c r="E61" s="116"/>
      <c r="F61" s="116"/>
      <c r="G61" s="60"/>
      <c r="H61" s="60"/>
    </row>
    <row r="62" spans="1:9" x14ac:dyDescent="0.25">
      <c r="A62" s="60"/>
      <c r="B62" s="60"/>
      <c r="C62" s="60"/>
      <c r="D62" s="116"/>
      <c r="E62" s="116"/>
      <c r="F62" s="116"/>
      <c r="G62" s="60"/>
      <c r="H62" s="60"/>
    </row>
    <row r="63" spans="1:9" x14ac:dyDescent="0.25">
      <c r="A63" s="60"/>
      <c r="B63" s="60"/>
      <c r="C63" s="60"/>
      <c r="D63" s="116"/>
      <c r="E63" s="116"/>
      <c r="F63" s="116"/>
      <c r="G63" s="60"/>
      <c r="H63" s="60"/>
    </row>
  </sheetData>
  <mergeCells count="24">
    <mergeCell ref="B58:C58"/>
    <mergeCell ref="B54:D54"/>
    <mergeCell ref="B57:C57"/>
    <mergeCell ref="A52:C52"/>
    <mergeCell ref="A27:C27"/>
    <mergeCell ref="F39:F40"/>
    <mergeCell ref="A41:C41"/>
    <mergeCell ref="D39:D40"/>
    <mergeCell ref="D46:D47"/>
    <mergeCell ref="E46:E47"/>
    <mergeCell ref="F46:F47"/>
    <mergeCell ref="E39:E40"/>
    <mergeCell ref="A1:C1"/>
    <mergeCell ref="A49:C49"/>
    <mergeCell ref="A50:C50"/>
    <mergeCell ref="B14:C14"/>
    <mergeCell ref="B40:C40"/>
    <mergeCell ref="B47:C47"/>
    <mergeCell ref="A3:C3"/>
    <mergeCell ref="B4:C4"/>
    <mergeCell ref="A5:C5"/>
    <mergeCell ref="A2:D2"/>
    <mergeCell ref="B23:C23"/>
    <mergeCell ref="B26:C26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abSelected="1" zoomScaleNormal="100" workbookViewId="0">
      <selection activeCell="A10" sqref="A10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90"/>
      <c r="J1" s="89"/>
      <c r="K1" s="90"/>
      <c r="L1" s="90"/>
      <c r="M1" s="89"/>
    </row>
    <row r="2" spans="1:14" ht="28.5" customHeight="1" x14ac:dyDescent="0.25">
      <c r="A2" s="245" t="s">
        <v>144</v>
      </c>
      <c r="B2" s="245"/>
      <c r="C2" s="245"/>
      <c r="D2" s="245"/>
      <c r="E2" s="245"/>
      <c r="F2" s="245"/>
      <c r="G2" s="245"/>
      <c r="H2" s="245"/>
      <c r="I2" s="245"/>
      <c r="J2" s="245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37" t="s">
        <v>108</v>
      </c>
      <c r="C3" s="137"/>
      <c r="D3" s="137" t="s">
        <v>109</v>
      </c>
      <c r="E3" s="137"/>
      <c r="F3" s="137" t="s">
        <v>115</v>
      </c>
      <c r="G3" s="137"/>
      <c r="H3" s="137" t="s">
        <v>110</v>
      </c>
      <c r="I3" s="137"/>
      <c r="J3" s="137" t="s">
        <v>111</v>
      </c>
      <c r="K3" s="137"/>
      <c r="L3" s="137" t="s">
        <v>112</v>
      </c>
      <c r="M3" s="137" t="s">
        <v>113</v>
      </c>
    </row>
    <row r="4" spans="1:14" ht="16.5" thickTop="1" thickBot="1" x14ac:dyDescent="0.3">
      <c r="A4" s="99" t="s">
        <v>145</v>
      </c>
      <c r="B4" s="86">
        <v>2787696</v>
      </c>
      <c r="C4" s="86"/>
      <c r="D4" s="86">
        <v>-820063</v>
      </c>
      <c r="E4" s="86"/>
      <c r="F4" s="86">
        <v>-947400</v>
      </c>
      <c r="G4" s="86"/>
      <c r="H4" s="86">
        <v>4805472</v>
      </c>
      <c r="I4" s="86"/>
      <c r="J4" s="86">
        <v>-657543</v>
      </c>
      <c r="K4" s="86"/>
      <c r="L4" s="86">
        <v>29041593</v>
      </c>
      <c r="M4" s="86">
        <f>SUM(B4:L4)</f>
        <v>34209755</v>
      </c>
      <c r="N4" s="95"/>
    </row>
    <row r="5" spans="1:14" ht="15.75" thickTop="1" x14ac:dyDescent="0.25">
      <c r="A5" s="202" t="s">
        <v>101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>
        <v>1350155</v>
      </c>
      <c r="M5" s="84">
        <f t="shared" ref="M5:M11" si="0">SUM(B5:L5)</f>
        <v>1350155</v>
      </c>
      <c r="N5" s="95"/>
    </row>
    <row r="6" spans="1:14" ht="45" x14ac:dyDescent="0.25">
      <c r="A6" s="202" t="s">
        <v>103</v>
      </c>
      <c r="B6" s="84"/>
      <c r="C6" s="84"/>
      <c r="D6" s="84"/>
      <c r="E6" s="84"/>
      <c r="F6" s="84"/>
      <c r="G6" s="84"/>
      <c r="H6" s="84"/>
      <c r="I6" s="84"/>
      <c r="J6" s="84">
        <v>166782</v>
      </c>
      <c r="K6" s="84"/>
      <c r="L6" s="84"/>
      <c r="M6" s="84">
        <f t="shared" si="0"/>
        <v>166782</v>
      </c>
      <c r="N6" s="95"/>
    </row>
    <row r="7" spans="1:14" ht="30" x14ac:dyDescent="0.25">
      <c r="A7" s="202" t="s">
        <v>104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>
        <f t="shared" si="0"/>
        <v>0</v>
      </c>
      <c r="N7" s="95"/>
    </row>
    <row r="8" spans="1:14" x14ac:dyDescent="0.25">
      <c r="A8" s="202"/>
      <c r="B8" s="84"/>
      <c r="C8" s="84"/>
      <c r="D8" s="84"/>
      <c r="E8" s="84"/>
      <c r="F8" s="84"/>
      <c r="G8" s="84"/>
      <c r="H8" s="84">
        <v>-141953</v>
      </c>
      <c r="I8" s="84"/>
      <c r="J8" s="84"/>
      <c r="K8" s="84"/>
      <c r="L8" s="84">
        <f>-H8</f>
        <v>141953</v>
      </c>
      <c r="M8" s="84">
        <f t="shared" si="0"/>
        <v>0</v>
      </c>
      <c r="N8" s="95"/>
    </row>
    <row r="9" spans="1:14" ht="15.75" thickBot="1" x14ac:dyDescent="0.3">
      <c r="A9" s="202" t="s">
        <v>146</v>
      </c>
      <c r="B9" s="86">
        <f>SUM(B4:B8)</f>
        <v>2787696</v>
      </c>
      <c r="C9" s="86"/>
      <c r="D9" s="86">
        <f>SUM(D4:D8)</f>
        <v>-820063</v>
      </c>
      <c r="E9" s="86"/>
      <c r="F9" s="86">
        <f>SUM(F4:F8)</f>
        <v>-947400</v>
      </c>
      <c r="G9" s="86"/>
      <c r="H9" s="86">
        <f>SUM(H4:H8)</f>
        <v>4663519</v>
      </c>
      <c r="I9" s="86"/>
      <c r="J9" s="86">
        <f>SUM(J4:J8)</f>
        <v>-490761</v>
      </c>
      <c r="K9" s="86"/>
      <c r="L9" s="86">
        <f>SUM(L4:L8)</f>
        <v>30533701</v>
      </c>
      <c r="M9" s="86">
        <f>SUM(M4:M8)</f>
        <v>35726692</v>
      </c>
      <c r="N9" s="95"/>
    </row>
    <row r="10" spans="1:14" ht="15.75" thickTop="1" x14ac:dyDescent="0.25">
      <c r="A10" s="202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95"/>
    </row>
    <row r="11" spans="1:14" x14ac:dyDescent="0.25">
      <c r="A11" s="20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95"/>
    </row>
    <row r="12" spans="1:14" x14ac:dyDescent="0.25">
      <c r="A12" s="20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95"/>
    </row>
    <row r="13" spans="1:14" x14ac:dyDescent="0.25">
      <c r="A13" s="202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95"/>
    </row>
    <row r="14" spans="1:14" ht="15.75" thickBot="1" x14ac:dyDescent="0.3">
      <c r="A14" s="202" t="s">
        <v>142</v>
      </c>
      <c r="B14" s="86">
        <v>2787696</v>
      </c>
      <c r="C14" s="86"/>
      <c r="D14" s="86">
        <v>-820488</v>
      </c>
      <c r="E14" s="86"/>
      <c r="F14" s="86">
        <v>-947400</v>
      </c>
      <c r="G14" s="86"/>
      <c r="H14" s="86">
        <v>4150912</v>
      </c>
      <c r="I14" s="86"/>
      <c r="J14" s="86">
        <v>-741096</v>
      </c>
      <c r="K14" s="86"/>
      <c r="L14" s="86">
        <v>20917682</v>
      </c>
      <c r="M14" s="86">
        <f>SUM(B14:L14)</f>
        <v>25347306</v>
      </c>
      <c r="N14" s="95"/>
    </row>
    <row r="15" spans="1:14" ht="15.75" thickTop="1" x14ac:dyDescent="0.25">
      <c r="A15" s="99" t="s">
        <v>101</v>
      </c>
      <c r="B15" s="103"/>
      <c r="C15" s="103"/>
      <c r="D15" s="103"/>
      <c r="E15" s="103"/>
      <c r="F15" s="103"/>
      <c r="G15" s="103"/>
      <c r="H15" s="194"/>
      <c r="I15" s="194"/>
      <c r="J15" s="194"/>
      <c r="K15" s="194"/>
      <c r="L15" s="185">
        <v>2645532</v>
      </c>
      <c r="M15" s="84">
        <f>SUM(B15:L15)</f>
        <v>2645532</v>
      </c>
      <c r="N15" s="95"/>
    </row>
    <row r="16" spans="1:14" x14ac:dyDescent="0.25">
      <c r="A16" s="99" t="s">
        <v>122</v>
      </c>
      <c r="B16" s="104" t="s">
        <v>114</v>
      </c>
      <c r="C16" s="103"/>
      <c r="D16" s="104" t="s">
        <v>114</v>
      </c>
      <c r="E16" s="103"/>
      <c r="F16" s="104" t="s">
        <v>114</v>
      </c>
      <c r="G16" s="103"/>
      <c r="H16" s="195" t="s">
        <v>114</v>
      </c>
      <c r="I16" s="194"/>
      <c r="J16" s="195" t="s">
        <v>114</v>
      </c>
      <c r="K16" s="194"/>
      <c r="L16" s="185">
        <v>-10251777</v>
      </c>
      <c r="M16" s="84">
        <f>SUM(B16:L16)</f>
        <v>-10251777</v>
      </c>
      <c r="N16" s="95"/>
    </row>
    <row r="17" spans="1:14" x14ac:dyDescent="0.25">
      <c r="A17" s="99" t="s">
        <v>102</v>
      </c>
      <c r="B17" s="104" t="s">
        <v>114</v>
      </c>
      <c r="C17" s="103"/>
      <c r="D17" s="104" t="s">
        <v>114</v>
      </c>
      <c r="E17" s="103"/>
      <c r="F17" s="104" t="s">
        <v>114</v>
      </c>
      <c r="G17" s="103"/>
      <c r="H17" s="195"/>
      <c r="I17" s="194"/>
      <c r="J17" s="195" t="s">
        <v>114</v>
      </c>
      <c r="K17" s="194"/>
      <c r="L17" s="195" t="s">
        <v>114</v>
      </c>
      <c r="M17" s="104">
        <f t="shared" ref="M17:M20" si="1">SUM(B17:L17)</f>
        <v>0</v>
      </c>
      <c r="N17" s="95"/>
    </row>
    <row r="18" spans="1:14" x14ac:dyDescent="0.25">
      <c r="A18" s="135" t="s">
        <v>125</v>
      </c>
      <c r="B18" s="104"/>
      <c r="C18" s="103"/>
      <c r="D18" s="104">
        <v>820488</v>
      </c>
      <c r="E18" s="103"/>
      <c r="F18" s="104"/>
      <c r="G18" s="103"/>
      <c r="H18" s="195" t="s">
        <v>114</v>
      </c>
      <c r="I18" s="194"/>
      <c r="J18" s="195" t="s">
        <v>114</v>
      </c>
      <c r="K18" s="194"/>
      <c r="L18" s="195">
        <v>112245</v>
      </c>
      <c r="M18" s="104">
        <f t="shared" si="1"/>
        <v>932733</v>
      </c>
      <c r="N18" s="95"/>
    </row>
    <row r="19" spans="1:14" x14ac:dyDescent="0.25">
      <c r="A19" s="135" t="s">
        <v>129</v>
      </c>
      <c r="B19" s="104" t="s">
        <v>114</v>
      </c>
      <c r="C19" s="103"/>
      <c r="D19" s="104" t="s">
        <v>114</v>
      </c>
      <c r="E19" s="103"/>
      <c r="F19" s="104" t="s">
        <v>114</v>
      </c>
      <c r="G19" s="103"/>
      <c r="H19" s="195" t="s">
        <v>114</v>
      </c>
      <c r="I19" s="194"/>
      <c r="J19" s="195" t="s">
        <v>114</v>
      </c>
      <c r="K19" s="194"/>
      <c r="L19" s="195"/>
      <c r="M19" s="104">
        <f t="shared" si="1"/>
        <v>0</v>
      </c>
      <c r="N19" s="95"/>
    </row>
    <row r="20" spans="1:14" ht="36.75" customHeight="1" x14ac:dyDescent="0.25">
      <c r="A20" s="99" t="s">
        <v>103</v>
      </c>
      <c r="B20" s="104" t="s">
        <v>114</v>
      </c>
      <c r="C20" s="103"/>
      <c r="D20" s="104" t="s">
        <v>114</v>
      </c>
      <c r="E20" s="103"/>
      <c r="F20" s="104" t="s">
        <v>114</v>
      </c>
      <c r="G20" s="103"/>
      <c r="H20" s="196" t="s">
        <v>114</v>
      </c>
      <c r="I20" s="185"/>
      <c r="J20" s="185">
        <v>-53485</v>
      </c>
      <c r="K20" s="185"/>
      <c r="L20" s="196" t="s">
        <v>114</v>
      </c>
      <c r="M20" s="84">
        <f t="shared" si="1"/>
        <v>-53485</v>
      </c>
      <c r="N20" s="95"/>
    </row>
    <row r="21" spans="1:14" ht="30.75" thickBot="1" x14ac:dyDescent="0.3">
      <c r="A21" s="99" t="s">
        <v>104</v>
      </c>
      <c r="B21" s="105" t="s">
        <v>114</v>
      </c>
      <c r="C21" s="106"/>
      <c r="D21" s="105" t="s">
        <v>114</v>
      </c>
      <c r="E21" s="106"/>
      <c r="F21" s="105" t="s">
        <v>114</v>
      </c>
      <c r="G21" s="106"/>
      <c r="H21" s="197">
        <v>-159200</v>
      </c>
      <c r="I21" s="197"/>
      <c r="J21" s="197"/>
      <c r="K21" s="197"/>
      <c r="L21" s="197">
        <f>-H21</f>
        <v>159200</v>
      </c>
      <c r="M21" s="86"/>
      <c r="N21" s="95"/>
    </row>
    <row r="22" spans="1:14" ht="16.5" thickTop="1" thickBot="1" x14ac:dyDescent="0.3">
      <c r="A22" s="99" t="s">
        <v>143</v>
      </c>
      <c r="B22" s="86">
        <f>SUM(B14:B21)</f>
        <v>2787696</v>
      </c>
      <c r="C22" s="86"/>
      <c r="D22" s="86">
        <f>SUM(D14:D21)</f>
        <v>0</v>
      </c>
      <c r="E22" s="86"/>
      <c r="F22" s="86">
        <f>SUM(F14:F21)</f>
        <v>-947400</v>
      </c>
      <c r="G22" s="86"/>
      <c r="H22" s="86">
        <f>SUM(H14:H21)</f>
        <v>3991712</v>
      </c>
      <c r="I22" s="86"/>
      <c r="J22" s="86">
        <f>SUM(J14:J21)</f>
        <v>-794581</v>
      </c>
      <c r="K22" s="86"/>
      <c r="L22" s="86">
        <f>SUM(L14:L21)</f>
        <v>13582882</v>
      </c>
      <c r="M22" s="86">
        <f>SUM(M14:M21)</f>
        <v>18620309</v>
      </c>
      <c r="N22" s="95"/>
    </row>
    <row r="23" spans="1:14" ht="15.75" thickTop="1" x14ac:dyDescent="0.25"/>
    <row r="24" spans="1:14" x14ac:dyDescent="0.25">
      <c r="A24" s="100"/>
      <c r="B24" s="242" t="s">
        <v>42</v>
      </c>
      <c r="C24" s="242"/>
      <c r="D24" s="242"/>
      <c r="E24" s="242"/>
      <c r="F24" s="242"/>
      <c r="G24" s="242"/>
      <c r="H24" s="64"/>
      <c r="I24" s="78"/>
    </row>
    <row r="25" spans="1:14" x14ac:dyDescent="0.25">
      <c r="A25" s="71"/>
      <c r="B25" s="61"/>
      <c r="C25" s="61"/>
      <c r="D25" s="61"/>
      <c r="E25" s="65"/>
      <c r="F25" s="65"/>
      <c r="G25" s="87"/>
      <c r="H25" s="64"/>
      <c r="I25" s="78"/>
    </row>
    <row r="26" spans="1:14" x14ac:dyDescent="0.25">
      <c r="A26" s="60"/>
      <c r="B26" s="74"/>
      <c r="C26" s="74"/>
      <c r="D26" s="74"/>
      <c r="E26" s="67"/>
      <c r="F26" s="80"/>
      <c r="G26" s="88"/>
      <c r="H26" s="67"/>
      <c r="I26" s="188"/>
      <c r="J26" s="189"/>
    </row>
    <row r="27" spans="1:14" ht="15" customHeight="1" x14ac:dyDescent="0.25">
      <c r="A27" s="60"/>
      <c r="B27" s="246" t="s">
        <v>124</v>
      </c>
      <c r="C27" s="246"/>
      <c r="D27" s="246"/>
      <c r="E27" s="79"/>
      <c r="F27" s="133" t="s">
        <v>126</v>
      </c>
      <c r="G27" s="134"/>
      <c r="I27" s="189"/>
      <c r="J27" s="189"/>
    </row>
    <row r="28" spans="1:14" x14ac:dyDescent="0.25">
      <c r="A28" s="60"/>
      <c r="B28" s="75" t="s">
        <v>105</v>
      </c>
      <c r="C28" s="72"/>
      <c r="D28" s="77"/>
      <c r="E28" s="77"/>
      <c r="F28" s="12" t="s">
        <v>118</v>
      </c>
      <c r="G28" s="10"/>
    </row>
    <row r="29" spans="1:14" x14ac:dyDescent="0.25">
      <c r="A29" s="60"/>
      <c r="B29" s="76"/>
      <c r="C29" s="63"/>
      <c r="D29" s="77"/>
      <c r="E29" s="77"/>
      <c r="F29" s="75"/>
      <c r="G29" s="75"/>
      <c r="H29" s="62"/>
      <c r="I29" s="66"/>
    </row>
  </sheetData>
  <mergeCells count="4">
    <mergeCell ref="A1:H1"/>
    <mergeCell ref="A2:J2"/>
    <mergeCell ref="B24:G24"/>
    <mergeCell ref="B27:D2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2022-05-25T05:46:04Z</dcterms:modified>
</cp:coreProperties>
</file>