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zhisheva\Desktop\ФО 3 кв.2021 для биржи\"/>
    </mc:Choice>
  </mc:AlternateContent>
  <bookViews>
    <workbookView xWindow="0" yWindow="0" windowWidth="19200" windowHeight="7920"/>
  </bookViews>
  <sheets>
    <sheet name="Баланс" sheetId="1" r:id="rId1"/>
    <sheet name="ОПиУ" sheetId="3" r:id="rId2"/>
    <sheet name="ОДДС " sheetId="4" r:id="rId3"/>
    <sheet name="ОИК" sheetId="2" r:id="rId4"/>
  </sheets>
  <definedNames>
    <definedName name="OLE_LINK1" localSheetId="0">Баланс!$A$13</definedName>
    <definedName name="_xlnm.Print_Titles" localSheetId="0">Баланс!$6:$6</definedName>
    <definedName name="_xlnm.Print_Titles" localSheetId="2">'ОДДС '!$6:$6</definedName>
    <definedName name="_xlnm.Print_Titles" localSheetId="3">ОИК!$6:$6</definedName>
    <definedName name="_xlnm.Print_Titles" localSheetId="1">ОПиУ!$6:$6</definedName>
    <definedName name="_xlnm.Print_Area" localSheetId="3">ОИК!$A$1:$E$19</definedName>
  </definedNames>
  <calcPr calcId="152511"/>
</workbook>
</file>

<file path=xl/calcChain.xml><?xml version="1.0" encoding="utf-8"?>
<calcChain xmlns="http://schemas.openxmlformats.org/spreadsheetml/2006/main">
  <c r="D6" i="4" l="1"/>
  <c r="C52" i="4" l="1"/>
  <c r="C50" i="4"/>
  <c r="D9" i="4" l="1"/>
  <c r="D22" i="3" l="1"/>
  <c r="D10" i="3" l="1"/>
  <c r="C10" i="3"/>
  <c r="D13" i="4" l="1"/>
  <c r="B15" i="2" l="1"/>
  <c r="C9" i="4"/>
  <c r="D42" i="4"/>
  <c r="D36" i="4"/>
  <c r="D48" i="4" s="1"/>
  <c r="D28" i="4"/>
  <c r="D33" i="4" s="1"/>
  <c r="D20" i="4"/>
  <c r="D50" i="4" l="1"/>
  <c r="D52" i="4" s="1"/>
  <c r="D14" i="3"/>
  <c r="D19" i="3" s="1"/>
  <c r="C14" i="3"/>
  <c r="C19" i="3" s="1"/>
  <c r="C22" i="3" s="1"/>
  <c r="D43" i="1" l="1"/>
  <c r="D44" i="1" s="1"/>
  <c r="D36" i="1"/>
  <c r="D30" i="1"/>
  <c r="C23" i="1"/>
  <c r="D23" i="1"/>
  <c r="C6" i="3"/>
  <c r="A4" i="1" l="1"/>
  <c r="C13" i="4" l="1"/>
  <c r="C42" i="4"/>
  <c r="C48" i="4" s="1"/>
  <c r="C36" i="4"/>
  <c r="C28" i="4"/>
  <c r="C33" i="4" s="1"/>
  <c r="C53" i="4"/>
  <c r="D53" i="4"/>
  <c r="A1" i="2"/>
  <c r="A1" i="4"/>
  <c r="C20" i="4" l="1"/>
  <c r="C36" i="1"/>
  <c r="D14" i="1"/>
  <c r="D24" i="1" l="1"/>
  <c r="C14" i="1"/>
  <c r="C24" i="1" s="1"/>
  <c r="A4" i="4"/>
  <c r="A4" i="2"/>
  <c r="C43" i="1"/>
  <c r="C30" i="1"/>
  <c r="E16" i="2" l="1"/>
  <c r="C45" i="1"/>
  <c r="C44" i="1"/>
  <c r="D23" i="3" l="1"/>
  <c r="D26" i="3" s="1"/>
  <c r="C23" i="3"/>
  <c r="C26" i="3" s="1"/>
  <c r="D13" i="2"/>
  <c r="D15" i="2" s="1"/>
  <c r="E13" i="2" l="1"/>
  <c r="E15" i="2" s="1"/>
  <c r="C6" i="1" l="1"/>
  <c r="C6" i="4"/>
</calcChain>
</file>

<file path=xl/sharedStrings.xml><?xml version="1.0" encoding="utf-8"?>
<sst xmlns="http://schemas.openxmlformats.org/spreadsheetml/2006/main" count="145" uniqueCount="106">
  <si>
    <t>Долгосрочные активы</t>
  </si>
  <si>
    <t>Основные средства</t>
  </si>
  <si>
    <t>Нематериальные активы</t>
  </si>
  <si>
    <t>Торговая дебиторская задолженность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</si>
  <si>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</si>
  <si>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</si>
  <si>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</si>
  <si>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</si>
  <si>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</si>
  <si>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</si>
  <si>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</si>
  <si>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</si>
  <si>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</si>
  <si>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</si>
  <si>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</si>
  <si>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</si>
  <si>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</si>
  <si>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</si>
  <si>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</si>
  <si>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</si>
  <si>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</si>
  <si>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</si>
  <si>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</si>
  <si>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</si>
  <si>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Прочие долгосрочные обязательства</t>
  </si>
  <si>
    <t>Текущие обязательства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</si>
  <si>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</si>
  <si>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</si>
  <si>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</si>
  <si>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</si>
  <si>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</si>
  <si>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Финансовые доходы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</si>
  <si>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</si>
  <si>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</si>
  <si>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</si>
  <si>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</si>
  <si>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</si>
  <si>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</si>
  <si>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</si>
  <si>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</si>
  <si>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______________</t>
  </si>
  <si>
    <t>Генеральный директор</t>
  </si>
  <si>
    <t>Главный бухгалтер</t>
  </si>
  <si>
    <t>________________</t>
  </si>
  <si>
    <t>Прочие долгосрочные активы</t>
  </si>
  <si>
    <t>ОТЧЕТ О ФИНАНСОВОМ  ПОЛОЖЕНИИ</t>
  </si>
  <si>
    <t>ОТЧЕТ О СОВОКУПНОМ  ДОХОДЕ</t>
  </si>
  <si>
    <t>ОТЧЕТ О ДВИЖЕНИИ ДЕНЕЖНЫХ  СРЕДСТВ</t>
  </si>
  <si>
    <t>31 декабря 
2020 года</t>
  </si>
  <si>
    <t xml:space="preserve">АО "Phystech II" </t>
  </si>
  <si>
    <t>Дарибеков А.М.</t>
  </si>
  <si>
    <t>Муршудова М.М.</t>
  </si>
  <si>
    <t>Текущие налоговые активы</t>
  </si>
  <si>
    <t>Займы</t>
  </si>
  <si>
    <t>Вознаграждения по займам</t>
  </si>
  <si>
    <t>Отложенные налоговые обязательства</t>
  </si>
  <si>
    <t>Прочие доходы</t>
  </si>
  <si>
    <t>Прочие расходы</t>
  </si>
  <si>
    <t xml:space="preserve">Финансовые расходы </t>
  </si>
  <si>
    <t>Списание ОС за счет резерва</t>
  </si>
  <si>
    <t>Не аудированная финансовая отчетность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</si>
  <si>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</si>
  <si>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</si>
  <si>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</si>
  <si>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</si>
  <si>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 xml:space="preserve">Прочие поступления 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</si>
  <si>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</si>
  <si>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</si>
  <si>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</si>
  <si>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</si>
  <si>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</si>
  <si>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</si>
  <si>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</si>
  <si>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</si>
  <si>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</si>
  <si>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</si>
  <si>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</si>
  <si>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</t>
  </si>
  <si>
    <t>приобретение нематериальных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</si>
  <si>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</si>
  <si>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</si>
  <si>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взнос в уставной капитал</t>
  </si>
  <si>
    <t>получение займов</t>
  </si>
  <si>
    <t>получение вознаграждения</t>
  </si>
  <si>
    <t>Прочие поступления</t>
  </si>
  <si>
    <t>погашение займов</t>
  </si>
  <si>
    <t>выплата вознаграждения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</si>
  <si>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</si>
  <si>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</si>
  <si>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</si>
  <si>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</si>
  <si>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</si>
  <si>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Приобретение других долгосрочных активов</t>
  </si>
  <si>
    <t>Резервный капитал</t>
  </si>
  <si>
    <t>Прочие налоги к уплате</t>
  </si>
  <si>
    <t>Прочие текущие обязательства</t>
  </si>
  <si>
    <t>Авансы полученные</t>
  </si>
  <si>
    <t>Операционный убыток</t>
  </si>
  <si>
    <t xml:space="preserve">На 1 января 2021 года </t>
  </si>
  <si>
    <t>За 9 месяцев, закончившихся 30 сентября 2020 года</t>
  </si>
  <si>
    <t>Чистая прибыль за 9-месяцев</t>
  </si>
  <si>
    <t>На 30 сентября 2021 года</t>
  </si>
  <si>
    <t>За 9 месяцев, закончившийся 30 сентября 2021 года</t>
  </si>
  <si>
    <t>На 01 января  2020 года</t>
  </si>
  <si>
    <t>На 30 сентября 2020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</si>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</sst>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₽_-;\-* #,##0\ _₽_-;_-* &quot;-&quot;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#,##0.0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_(* #,##0_);_(* \(#,##0\);_(* &quot;-&quot;_);_(@_)"/>
    <numFmt numFmtId="178" formatCode="&quot;Да&quot;;&quot;Да&quot;;&quot;Нет&quot;"/>
    <numFmt numFmtId="179" formatCode="[$€-2]\ ###,000_);[Red]\([$€-2]\ ###,000\)"/>
    <numFmt numFmtId="180" formatCode="&quot;$&quot;#,##0.00;[Red]&quot;$&quot;\-#,##0.00"/>
    <numFmt numFmtId="181" formatCode="mmm\-d\-yyyy"/>
    <numFmt numFmtId="182" formatCode="###0_);\(###0\)"/>
    <numFmt numFmtId="183" formatCode="0.0%;[Red]\(0.0%\)"/>
    <numFmt numFmtId="184" formatCode="#,##0.0_);[Red]\(#,##0.0\)"/>
    <numFmt numFmtId="185" formatCode="#,##0.0_);[Red]\(#,##0.0\);&quot;N/A &quot;"/>
    <numFmt numFmtId="186" formatCode="#,##0.00&quot; $&quot;;[Red]\-#,##0.00&quot; $&quot;"/>
    <numFmt numFmtId="187" formatCode="#,##0.000_);[Red]\(#,##0.000\)"/>
    <numFmt numFmtId="188" formatCode="#,##0.0_)\ \ ;[Red]\(#,##0.0\)\ \ "/>
    <numFmt numFmtId="189" formatCode="_(* #,##0,_);_(* \(#,##0,\);_(* &quot;-&quot;_);_(@_)"/>
    <numFmt numFmtId="190" formatCode="0.0%&quot;NWI/Sls&quot;"/>
    <numFmt numFmtId="191" formatCode="0%_);\(0%\)"/>
    <numFmt numFmtId="192" formatCode="_-* #,##0\ _$_-;\-* #,##0\ _$_-;_-* &quot;-&quot;\ _$_-;_-@_-"/>
    <numFmt numFmtId="193" formatCode="0.0%"/>
    <numFmt numFmtId="194" formatCode="0.0%&quot;Sales&quot;"/>
    <numFmt numFmtId="195" formatCode="\+0.0;\-0.0"/>
    <numFmt numFmtId="196" formatCode="\+0.0%;\-0.0%"/>
    <numFmt numFmtId="197" formatCode="&quot;$&quot;#,##0"/>
    <numFmt numFmtId="198" formatCode="#\ ##0&quot;zі&quot;_.00&quot;gr&quot;;\(#\ ##0.00\z\і\)"/>
    <numFmt numFmtId="199" formatCode="#\ ##0&quot;zі&quot;.00&quot;gr&quot;;\(#\ ##0&quot;zі&quot;.00&quot;gr&quot;\)"/>
    <numFmt numFmtId="200" formatCode="&quot;TFCF: &quot;#,##0_);[Red]&quot;No! &quot;\(#,##0\)"/>
    <numFmt numFmtId="201" formatCode="General_)"/>
    <numFmt numFmtId="202" formatCode="_-* #,##0.000\ _₽_-;\-* #,##0.000\ _₽_-;_-* &quot;-&quot;\ _₽_-;_-@_-"/>
  </numFmts>
  <fonts count="1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rgb="FFFF000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96">
    <xf numFmtId="0" fontId="0" fillId="0" borderId="0"/>
    <xf numFmtId="0" fontId="1" fillId="0" borderId="0"/>
    <xf numFmtId="0" fontId="8" fillId="0" borderId="0"/>
    <xf numFmtId="169" fontId="9" fillId="0" borderId="0"/>
    <xf numFmtId="169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0" fontId="20" fillId="8" borderId="0" applyNumberFormat="0" applyBorder="0" applyAlignment="0" applyProtection="0"/>
    <xf numFmtId="0" fontId="19" fillId="3" borderId="0" applyNumberFormat="0" applyBorder="0" applyAlignment="0" applyProtection="0"/>
    <xf numFmtId="170" fontId="20" fillId="9" borderId="0" applyNumberFormat="0" applyBorder="0" applyAlignment="0" applyProtection="0"/>
    <xf numFmtId="0" fontId="19" fillId="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1" borderId="0" applyNumberFormat="0" applyBorder="0" applyAlignment="0" applyProtection="0"/>
    <xf numFmtId="0" fontId="19" fillId="6" borderId="0" applyNumberFormat="0" applyBorder="0" applyAlignment="0" applyProtection="0"/>
    <xf numFmtId="170" fontId="20" fillId="6" borderId="0" applyNumberFormat="0" applyBorder="0" applyAlignment="0" applyProtection="0"/>
    <xf numFmtId="0" fontId="19" fillId="7" borderId="0" applyNumberFormat="0" applyBorder="0" applyAlignment="0" applyProtection="0"/>
    <xf numFmtId="17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9" borderId="0" applyNumberFormat="0" applyBorder="0" applyAlignment="0" applyProtection="0"/>
    <xf numFmtId="170" fontId="20" fillId="15" borderId="0" applyNumberFormat="0" applyBorder="0" applyAlignment="0" applyProtection="0"/>
    <xf numFmtId="0" fontId="19" fillId="1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6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10" borderId="0" applyNumberFormat="0" applyBorder="0" applyAlignment="0" applyProtection="0"/>
    <xf numFmtId="17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0" fontId="23" fillId="6" borderId="0" applyNumberFormat="0" applyBorder="0" applyAlignment="0" applyProtection="0"/>
    <xf numFmtId="0" fontId="22" fillId="9" borderId="0" applyNumberFormat="0" applyBorder="0" applyAlignment="0" applyProtection="0"/>
    <xf numFmtId="170" fontId="23" fillId="15" borderId="0" applyNumberFormat="0" applyBorder="0" applyAlignment="0" applyProtection="0"/>
    <xf numFmtId="0" fontId="22" fillId="14" borderId="0" applyNumberFormat="0" applyBorder="0" applyAlignment="0" applyProtection="0"/>
    <xf numFmtId="170" fontId="23" fillId="10" borderId="0" applyNumberFormat="0" applyBorder="0" applyAlignment="0" applyProtection="0"/>
    <xf numFmtId="0" fontId="22" fillId="19" borderId="0" applyNumberFormat="0" applyBorder="0" applyAlignment="0" applyProtection="0"/>
    <xf numFmtId="170" fontId="23" fillId="21" borderId="0" applyNumberFormat="0" applyBorder="0" applyAlignment="0" applyProtection="0"/>
    <xf numFmtId="0" fontId="22" fillId="20" borderId="0" applyNumberFormat="0" applyBorder="0" applyAlignment="0" applyProtection="0"/>
    <xf numFmtId="170" fontId="23" fillId="6" borderId="0" applyNumberFormat="0" applyBorder="0" applyAlignment="0" applyProtection="0"/>
    <xf numFmtId="0" fontId="22" fillId="8" borderId="0" applyNumberFormat="0" applyBorder="0" applyAlignment="0" applyProtection="0"/>
    <xf numFmtId="170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0" fontId="26" fillId="0" borderId="0" applyFill="0" applyBorder="0" applyAlignment="0"/>
    <xf numFmtId="171" fontId="11" fillId="0" borderId="0" applyFill="0" applyBorder="0" applyAlignment="0"/>
    <xf numFmtId="172" fontId="1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28" fillId="26" borderId="2" applyNumberFormat="0" applyAlignment="0" applyProtection="0"/>
    <xf numFmtId="177" fontId="12" fillId="27" borderId="3">
      <alignment vertical="center"/>
    </xf>
    <xf numFmtId="0" fontId="29" fillId="28" borderId="4" applyNumberFormat="0" applyAlignment="0" applyProtection="0"/>
    <xf numFmtId="164" fontId="30" fillId="0" borderId="0" applyFont="0" applyFill="0" applyBorder="0" applyAlignment="0" applyProtection="0"/>
    <xf numFmtId="17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1" fontId="11" fillId="0" borderId="0" applyFont="0" applyFill="0" applyBorder="0" applyAlignment="0" applyProtection="0"/>
    <xf numFmtId="172" fontId="7" fillId="0" borderId="0" applyFont="0" applyFill="0" applyBorder="0" applyAlignment="0"/>
    <xf numFmtId="180" fontId="1" fillId="0" borderId="0" applyFont="0" applyFill="0" applyBorder="0" applyAlignment="0"/>
    <xf numFmtId="170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1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69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2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0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2" fontId="7" fillId="30" borderId="0" applyFont="0" applyBorder="0" applyAlignment="0">
      <protection locked="0"/>
    </xf>
    <xf numFmtId="38" fontId="7" fillId="30" borderId="0">
      <protection locked="0"/>
    </xf>
    <xf numFmtId="183" fontId="7" fillId="30" borderId="0" applyFont="0" applyBorder="0" applyAlignment="0">
      <protection locked="0"/>
    </xf>
    <xf numFmtId="10" fontId="7" fillId="30" borderId="0">
      <protection locked="0"/>
    </xf>
    <xf numFmtId="184" fontId="47" fillId="30" borderId="0" applyNumberFormat="0" applyBorder="0" applyAlignment="0">
      <protection locked="0"/>
    </xf>
    <xf numFmtId="177" fontId="12" fillId="34" borderId="7" applyBorder="0">
      <alignment horizontal="center" vertical="center"/>
      <protection locked="0"/>
    </xf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48" fillId="0" borderId="14" applyNumberFormat="0" applyFill="0" applyAlignment="0" applyProtection="0"/>
    <xf numFmtId="185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6" fontId="1" fillId="0" borderId="0"/>
    <xf numFmtId="38" fontId="7" fillId="0" borderId="0" applyFont="0" applyFill="0" applyBorder="0" applyAlignment="0"/>
    <xf numFmtId="184" fontId="1" fillId="0" borderId="0" applyFont="0" applyFill="0" applyBorder="0" applyAlignment="0"/>
    <xf numFmtId="40" fontId="7" fillId="0" borderId="0" applyFont="0" applyFill="0" applyBorder="0" applyAlignment="0"/>
    <xf numFmtId="187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0" fontId="50" fillId="0" borderId="0"/>
    <xf numFmtId="184" fontId="32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89" fontId="1" fillId="29" borderId="0"/>
    <xf numFmtId="190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6" fontId="7" fillId="0" borderId="0"/>
    <xf numFmtId="14" fontId="24" fillId="0" borderId="0">
      <alignment horizontal="center" wrapText="1"/>
      <protection locked="0"/>
    </xf>
    <xf numFmtId="191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1" fillId="0" borderId="0"/>
    <xf numFmtId="196" fontId="11" fillId="0" borderId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54" fillId="0" borderId="0" applyNumberFormat="0">
      <alignment horizontal="left"/>
    </xf>
    <xf numFmtId="184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7" fontId="64" fillId="0" borderId="7">
      <alignment horizontal="left" vertical="center"/>
      <protection locked="0"/>
    </xf>
    <xf numFmtId="184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4" fontId="1" fillId="47" borderId="0" applyNumberFormat="0" applyFont="0" applyBorder="0" applyAlignment="0" applyProtection="0"/>
    <xf numFmtId="49" fontId="26" fillId="0" borderId="0" applyFill="0" applyBorder="0" applyAlignment="0"/>
    <xf numFmtId="198" fontId="27" fillId="0" borderId="0" applyFill="0" applyBorder="0" applyAlignment="0"/>
    <xf numFmtId="199" fontId="27" fillId="0" borderId="0" applyFill="0" applyBorder="0" applyAlignment="0"/>
    <xf numFmtId="200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4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0" fontId="23" fillId="54" borderId="0" applyNumberFormat="0" applyBorder="0" applyAlignment="0" applyProtection="0"/>
    <xf numFmtId="0" fontId="22" fillId="23" borderId="0" applyNumberFormat="0" applyBorder="0" applyAlignment="0" applyProtection="0"/>
    <xf numFmtId="170" fontId="23" fillId="15" borderId="0" applyNumberFormat="0" applyBorder="0" applyAlignment="0" applyProtection="0"/>
    <xf numFmtId="0" fontId="22" fillId="24" borderId="0" applyNumberFormat="0" applyBorder="0" applyAlignment="0" applyProtection="0"/>
    <xf numFmtId="170" fontId="23" fillId="55" borderId="0" applyNumberFormat="0" applyBorder="0" applyAlignment="0" applyProtection="0"/>
    <xf numFmtId="0" fontId="22" fillId="19" borderId="0" applyNumberFormat="0" applyBorder="0" applyAlignment="0" applyProtection="0"/>
    <xf numFmtId="170" fontId="23" fillId="35" borderId="0" applyNumberFormat="0" applyBorder="0" applyAlignment="0" applyProtection="0"/>
    <xf numFmtId="0" fontId="22" fillId="20" borderId="0" applyNumberFormat="0" applyBorder="0" applyAlignment="0" applyProtection="0"/>
    <xf numFmtId="170" fontId="23" fillId="54" borderId="0" applyNumberFormat="0" applyBorder="0" applyAlignment="0" applyProtection="0"/>
    <xf numFmtId="0" fontId="22" fillId="25" borderId="0" applyNumberFormat="0" applyBorder="0" applyAlignment="0" applyProtection="0"/>
    <xf numFmtId="170" fontId="23" fillId="15" borderId="0" applyNumberFormat="0" applyBorder="0" applyAlignment="0" applyProtection="0"/>
    <xf numFmtId="201" fontId="12" fillId="0" borderId="19">
      <protection locked="0"/>
    </xf>
    <xf numFmtId="0" fontId="72" fillId="7" borderId="2" applyNumberFormat="0" applyAlignment="0" applyProtection="0"/>
    <xf numFmtId="170" fontId="73" fillId="9" borderId="15" applyNumberFormat="0" applyAlignment="0" applyProtection="0"/>
    <xf numFmtId="0" fontId="74" fillId="26" borderId="16" applyNumberFormat="0" applyAlignment="0" applyProtection="0"/>
    <xf numFmtId="170" fontId="75" fillId="11" borderId="20" applyNumberFormat="0" applyAlignment="0" applyProtection="0"/>
    <xf numFmtId="0" fontId="76" fillId="26" borderId="2" applyNumberFormat="0" applyAlignment="0" applyProtection="0"/>
    <xf numFmtId="170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81" fillId="0" borderId="11" applyNumberFormat="0" applyFill="0" applyAlignment="0" applyProtection="0"/>
    <xf numFmtId="170" fontId="82" fillId="0" borderId="21" applyNumberFormat="0" applyFill="0" applyAlignment="0" applyProtection="0"/>
    <xf numFmtId="0" fontId="83" fillId="0" borderId="12" applyNumberFormat="0" applyFill="0" applyAlignment="0" applyProtection="0"/>
    <xf numFmtId="170" fontId="84" fillId="0" borderId="22" applyNumberFormat="0" applyFill="0" applyAlignment="0" applyProtection="0"/>
    <xf numFmtId="0" fontId="85" fillId="0" borderId="13" applyNumberFormat="0" applyFill="0" applyAlignment="0" applyProtection="0"/>
    <xf numFmtId="170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201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0" fontId="75" fillId="0" borderId="24" applyNumberFormat="0" applyFill="0" applyAlignment="0" applyProtection="0"/>
    <xf numFmtId="0" fontId="1" fillId="0" borderId="0"/>
    <xf numFmtId="177" fontId="5" fillId="0" borderId="0"/>
    <xf numFmtId="0" fontId="89" fillId="28" borderId="4" applyNumberFormat="0" applyAlignment="0" applyProtection="0"/>
    <xf numFmtId="170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0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79" fontId="106" fillId="0" borderId="0"/>
    <xf numFmtId="2" fontId="7" fillId="0" borderId="0"/>
    <xf numFmtId="0" fontId="106" fillId="0" borderId="0"/>
    <xf numFmtId="170" fontId="106" fillId="0" borderId="0"/>
    <xf numFmtId="0" fontId="106" fillId="0" borderId="0"/>
    <xf numFmtId="169" fontId="106" fillId="0" borderId="0"/>
    <xf numFmtId="0" fontId="106" fillId="0" borderId="0"/>
    <xf numFmtId="170" fontId="13" fillId="0" borderId="0"/>
    <xf numFmtId="169" fontId="107" fillId="0" borderId="0"/>
    <xf numFmtId="177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69" fontId="10" fillId="0" borderId="0"/>
    <xf numFmtId="0" fontId="1" fillId="0" borderId="0"/>
    <xf numFmtId="0" fontId="1" fillId="0" borderId="0">
      <alignment horizontal="left"/>
    </xf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7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7" fontId="1" fillId="0" borderId="0"/>
    <xf numFmtId="0" fontId="7" fillId="0" borderId="0"/>
    <xf numFmtId="0" fontId="7" fillId="0" borderId="0"/>
    <xf numFmtId="0" fontId="7" fillId="0" borderId="0"/>
    <xf numFmtId="177" fontId="105" fillId="0" borderId="0"/>
    <xf numFmtId="0" fontId="1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0" fontId="7" fillId="0" borderId="0"/>
    <xf numFmtId="0" fontId="1" fillId="0" borderId="0"/>
    <xf numFmtId="0" fontId="1" fillId="0" borderId="0"/>
    <xf numFmtId="169" fontId="105" fillId="0" borderId="0"/>
    <xf numFmtId="169" fontId="105" fillId="0" borderId="0"/>
    <xf numFmtId="169" fontId="105" fillId="0" borderId="0"/>
    <xf numFmtId="169" fontId="105" fillId="0" borderId="0"/>
    <xf numFmtId="0" fontId="10" fillId="0" borderId="0"/>
    <xf numFmtId="169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9" fontId="7" fillId="0" borderId="0"/>
    <xf numFmtId="0" fontId="10" fillId="0" borderId="0"/>
    <xf numFmtId="0" fontId="109" fillId="0" borderId="0"/>
    <xf numFmtId="170" fontId="109" fillId="0" borderId="0"/>
    <xf numFmtId="169" fontId="109" fillId="0" borderId="0"/>
    <xf numFmtId="169" fontId="60" fillId="0" borderId="0">
      <alignment vertical="top"/>
    </xf>
    <xf numFmtId="0" fontId="95" fillId="3" borderId="0" applyNumberFormat="0" applyBorder="0" applyAlignment="0" applyProtection="0"/>
    <xf numFmtId="170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0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0" fontId="100" fillId="0" borderId="26" applyNumberFormat="0" applyFill="0" applyAlignment="0" applyProtection="0"/>
    <xf numFmtId="0" fontId="11" fillId="0" borderId="0"/>
    <xf numFmtId="170" fontId="11" fillId="0" borderId="0"/>
    <xf numFmtId="170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0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2" fillId="4" borderId="0" applyNumberFormat="0" applyBorder="0" applyAlignment="0" applyProtection="0"/>
    <xf numFmtId="170" fontId="103" fillId="10" borderId="0" applyNumberFormat="0" applyBorder="0" applyAlignment="0" applyProtection="0"/>
    <xf numFmtId="4" fontId="1" fillId="0" borderId="7"/>
    <xf numFmtId="165" fontId="16" fillId="0" borderId="0">
      <protection locked="0"/>
    </xf>
  </cellStyleXfs>
  <cellXfs count="134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6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3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4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41" fontId="114" fillId="0" borderId="0" xfId="0" applyNumberFormat="1" applyFont="1" applyFill="1" applyAlignment="1">
      <alignment horizontal="right" wrapText="1"/>
    </xf>
    <xf numFmtId="41" fontId="111" fillId="0" borderId="0" xfId="0" applyNumberFormat="1" applyFont="1" applyFill="1" applyAlignment="1">
      <alignment horizontal="right" wrapText="1"/>
    </xf>
    <xf numFmtId="41" fontId="1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right" wrapText="1"/>
    </xf>
    <xf numFmtId="41" fontId="4" fillId="0" borderId="9" xfId="0" applyNumberFormat="1" applyFont="1" applyFill="1" applyBorder="1" applyAlignment="1">
      <alignment horizontal="right" wrapText="1"/>
    </xf>
    <xf numFmtId="41" fontId="111" fillId="0" borderId="9" xfId="0" applyNumberFormat="1" applyFont="1" applyFill="1" applyBorder="1" applyAlignment="1">
      <alignment horizontal="right" wrapText="1"/>
    </xf>
    <xf numFmtId="41" fontId="4" fillId="0" borderId="28" xfId="0" applyNumberFormat="1" applyFont="1" applyFill="1" applyBorder="1" applyAlignment="1">
      <alignment horizontal="right" wrapText="1"/>
    </xf>
    <xf numFmtId="41" fontId="111" fillId="0" borderId="28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111" fillId="0" borderId="0" xfId="0" applyNumberFormat="1" applyFont="1" applyFill="1" applyBorder="1" applyAlignment="1">
      <alignment horizontal="right" wrapText="1"/>
    </xf>
    <xf numFmtId="41" fontId="5" fillId="0" borderId="27" xfId="0" applyNumberFormat="1" applyFont="1" applyFill="1" applyBorder="1" applyAlignment="1">
      <alignment horizontal="right" wrapText="1"/>
    </xf>
    <xf numFmtId="41" fontId="110" fillId="0" borderId="27" xfId="0" applyNumberFormat="1" applyFont="1" applyFill="1" applyBorder="1" applyAlignment="1">
      <alignment horizontal="right" wrapText="1"/>
    </xf>
    <xf numFmtId="41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3" fillId="0" borderId="0" xfId="0" applyFont="1" applyFill="1" applyBorder="1" applyAlignment="1"/>
    <xf numFmtId="0" fontId="116" fillId="0" borderId="0" xfId="0" applyFont="1" applyFill="1" applyBorder="1" applyAlignment="1">
      <alignment wrapText="1"/>
    </xf>
    <xf numFmtId="41" fontId="111" fillId="0" borderId="0" xfId="0" applyNumberFormat="1" applyFont="1" applyFill="1" applyAlignment="1">
      <alignment wrapText="1"/>
    </xf>
    <xf numFmtId="41" fontId="112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14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41" fontId="4" fillId="0" borderId="27" xfId="0" applyNumberFormat="1" applyFont="1" applyFill="1" applyBorder="1" applyAlignment="1">
      <alignment horizontal="right" wrapText="1"/>
    </xf>
    <xf numFmtId="41" fontId="11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wrapText="1"/>
    </xf>
    <xf numFmtId="41" fontId="112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111" fillId="0" borderId="9" xfId="0" applyFont="1" applyBorder="1" applyAlignment="1">
      <alignment wrapText="1"/>
    </xf>
    <xf numFmtId="41" fontId="4" fillId="0" borderId="9" xfId="0" applyNumberFormat="1" applyFont="1" applyBorder="1" applyAlignment="1">
      <alignment horizontal="right" wrapText="1"/>
    </xf>
    <xf numFmtId="41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41" fontId="111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4" fillId="0" borderId="27" xfId="0" applyFont="1" applyBorder="1" applyAlignment="1">
      <alignment horizontal="right" vertical="top" wrapText="1"/>
    </xf>
    <xf numFmtId="0" fontId="111" fillId="0" borderId="27" xfId="0" applyFont="1" applyBorder="1" applyAlignment="1">
      <alignment wrapText="1"/>
    </xf>
    <xf numFmtId="41" fontId="110" fillId="0" borderId="0" xfId="0" applyNumberFormat="1" applyFont="1" applyFill="1" applyBorder="1" applyAlignment="1">
      <alignment horizontal="center" wrapText="1"/>
    </xf>
    <xf numFmtId="41" fontId="111" fillId="0" borderId="27" xfId="0" applyNumberFormat="1" applyFont="1" applyFill="1" applyBorder="1" applyAlignment="1">
      <alignment horizontal="right" wrapText="1"/>
    </xf>
    <xf numFmtId="41" fontId="110" fillId="0" borderId="27" xfId="473" applyNumberFormat="1" applyFont="1" applyFill="1" applyBorder="1" applyAlignment="1">
      <alignment horizontal="right" wrapText="1"/>
    </xf>
    <xf numFmtId="41" fontId="111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11" fillId="0" borderId="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wrapText="1"/>
    </xf>
    <xf numFmtId="0" fontId="118" fillId="0" borderId="0" xfId="0" applyFont="1" applyFill="1"/>
    <xf numFmtId="0" fontId="111" fillId="0" borderId="8" xfId="0" applyFont="1" applyBorder="1" applyAlignment="1">
      <alignment wrapText="1"/>
    </xf>
    <xf numFmtId="0" fontId="110" fillId="0" borderId="8" xfId="0" applyFont="1" applyBorder="1" applyAlignment="1">
      <alignment horizontal="center" wrapText="1"/>
    </xf>
    <xf numFmtId="41" fontId="111" fillId="0" borderId="8" xfId="0" applyNumberFormat="1" applyFont="1" applyBorder="1" applyAlignment="1">
      <alignment horizontal="right" wrapText="1"/>
    </xf>
    <xf numFmtId="0" fontId="111" fillId="0" borderId="10" xfId="0" applyFont="1" applyFill="1" applyBorder="1" applyAlignment="1">
      <alignment horizontal="right" wrapText="1"/>
    </xf>
    <xf numFmtId="0" fontId="117" fillId="0" borderId="9" xfId="0" applyFont="1" applyFill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1" fillId="0" borderId="10" xfId="0" applyFont="1" applyBorder="1" applyAlignment="1">
      <alignment wrapText="1"/>
    </xf>
    <xf numFmtId="41" fontId="120" fillId="0" borderId="0" xfId="0" applyNumberFormat="1" applyFont="1" applyBorder="1" applyAlignment="1">
      <alignment horizontal="right" wrapText="1"/>
    </xf>
    <xf numFmtId="0" fontId="121" fillId="0" borderId="0" xfId="0" applyFont="1" applyFill="1"/>
    <xf numFmtId="41" fontId="122" fillId="0" borderId="0" xfId="0" applyNumberFormat="1" applyFont="1" applyFill="1"/>
    <xf numFmtId="0" fontId="122" fillId="0" borderId="0" xfId="0" applyFont="1" applyFill="1"/>
    <xf numFmtId="3" fontId="123" fillId="0" borderId="0" xfId="0" applyNumberFormat="1" applyFont="1" applyFill="1" applyBorder="1" applyAlignment="1">
      <alignment horizontal="right" wrapText="1"/>
    </xf>
    <xf numFmtId="0" fontId="114" fillId="0" borderId="27" xfId="0" applyFont="1" applyFill="1" applyBorder="1" applyAlignment="1">
      <alignment horizontal="right" vertical="top" wrapText="1"/>
    </xf>
    <xf numFmtId="0" fontId="114" fillId="0" borderId="9" xfId="0" applyFont="1" applyBorder="1" applyAlignment="1">
      <alignment horizontal="right" vertical="top" wrapText="1"/>
    </xf>
    <xf numFmtId="0" fontId="114" fillId="0" borderId="9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center" wrapText="1"/>
    </xf>
    <xf numFmtId="41" fontId="5" fillId="0" borderId="10" xfId="0" applyNumberFormat="1" applyFont="1" applyFill="1" applyBorder="1" applyAlignment="1">
      <alignment horizontal="right" wrapText="1"/>
    </xf>
    <xf numFmtId="41" fontId="110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Alignment="1">
      <alignment vertical="top" wrapText="1"/>
    </xf>
    <xf numFmtId="0" fontId="110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horizontal="right" vertical="top" wrapText="1"/>
    </xf>
    <xf numFmtId="41" fontId="111" fillId="0" borderId="0" xfId="0" applyNumberFormat="1" applyFont="1" applyFill="1" applyAlignment="1">
      <alignment horizontal="right" vertical="top" wrapText="1"/>
    </xf>
    <xf numFmtId="0" fontId="110" fillId="57" borderId="27" xfId="0" applyFont="1" applyFill="1" applyBorder="1" applyAlignment="1">
      <alignment horizontal="left" wrapText="1"/>
    </xf>
    <xf numFmtId="0" fontId="110" fillId="57" borderId="27" xfId="0" applyFont="1" applyFill="1" applyBorder="1" applyAlignment="1">
      <alignment horizontal="center" wrapText="1"/>
    </xf>
    <xf numFmtId="41" fontId="5" fillId="57" borderId="27" xfId="0" applyNumberFormat="1" applyFont="1" applyFill="1" applyBorder="1" applyAlignment="1">
      <alignment horizontal="right" wrapText="1"/>
    </xf>
    <xf numFmtId="0" fontId="110" fillId="57" borderId="27" xfId="0" applyFont="1" applyFill="1" applyBorder="1" applyAlignment="1">
      <alignment wrapText="1"/>
    </xf>
    <xf numFmtId="202" fontId="110" fillId="57" borderId="27" xfId="0" applyNumberFormat="1" applyFont="1" applyFill="1" applyBorder="1" applyAlignment="1">
      <alignment horizontal="right" wrapText="1"/>
    </xf>
    <xf numFmtId="0" fontId="111" fillId="0" borderId="29" xfId="0" applyFont="1" applyFill="1" applyBorder="1" applyAlignment="1">
      <alignment wrapText="1"/>
    </xf>
    <xf numFmtId="0" fontId="111" fillId="0" borderId="29" xfId="0" applyFont="1" applyFill="1" applyBorder="1" applyAlignment="1">
      <alignment horizontal="right" wrapText="1"/>
    </xf>
    <xf numFmtId="3" fontId="111" fillId="0" borderId="29" xfId="0" applyNumberFormat="1" applyFont="1" applyFill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9"/>
  <sheetViews>
    <sheetView tabSelected="1" view="pageBreakPreview" topLeftCell="A37" zoomScaleNormal="100" zoomScaleSheetLayoutView="100" workbookViewId="0">
      <selection activeCell="H50" sqref="H50"/>
    </sheetView>
  </sheetViews>
  <sheetFormatPr defaultColWidth="9.140625" defaultRowHeight="15"/>
  <cols>
    <col min="1" max="1" width="34.5703125" style="15" customWidth="1"/>
    <col min="2" max="2" width="15.5703125" style="15" customWidth="1"/>
    <col min="3" max="3" width="15.5703125" style="16" customWidth="1"/>
    <col min="4" max="4" width="17.140625" style="16" customWidth="1"/>
    <col min="5" max="16384" width="9.140625" style="15"/>
  </cols>
  <sheetData>
    <row r="1" spans="1:5" ht="29.1" customHeight="1">
      <c r="A1" s="14" t="s">
        <v>49</v>
      </c>
      <c r="B1" s="14"/>
      <c r="C1" s="14"/>
      <c r="D1" s="34" t="s">
        <v>60</v>
      </c>
      <c r="E1" s="14"/>
    </row>
    <row r="2" spans="1:5">
      <c r="A2" s="14"/>
      <c r="B2" s="14"/>
      <c r="C2" s="14"/>
      <c r="D2" s="14"/>
      <c r="E2" s="14"/>
    </row>
    <row r="3" spans="1:5">
      <c r="A3" s="129" t="s">
        <v>45</v>
      </c>
      <c r="B3" s="129"/>
      <c r="C3" s="129"/>
      <c r="D3" s="129"/>
    </row>
    <row r="4" spans="1:5">
      <c r="A4" s="130" t="str">
        <f>ОПиУ!A4</f>
        <v>За 9 месяцев, закончившийся 30 сентября 2021 года</v>
      </c>
      <c r="B4" s="130"/>
      <c r="C4" s="130"/>
      <c r="D4" s="130"/>
    </row>
    <row r="6" spans="1:5" ht="44.45" customHeight="1">
      <c r="A6" s="101" t="s">
        <v>11</v>
      </c>
      <c r="B6" s="112" t="s">
        <v>12</v>
      </c>
      <c r="C6" s="110" t="str">
        <f>ОПиУ!C6</f>
        <v>За 9 месяцев, закончившийся 30 сентября 2021 года</v>
      </c>
      <c r="D6" s="111" t="s">
        <v>48</v>
      </c>
    </row>
    <row r="7" spans="1:5">
      <c r="A7" s="18"/>
      <c r="B7" s="36"/>
      <c r="C7" s="42"/>
      <c r="D7" s="65"/>
    </row>
    <row r="8" spans="1:5">
      <c r="A8" s="18" t="s">
        <v>13</v>
      </c>
      <c r="B8" s="11"/>
      <c r="C8" s="43"/>
      <c r="D8" s="44"/>
    </row>
    <row r="9" spans="1:5">
      <c r="A9" s="18" t="s">
        <v>0</v>
      </c>
      <c r="B9" s="19"/>
      <c r="C9" s="43"/>
      <c r="D9" s="44"/>
    </row>
    <row r="10" spans="1:5">
      <c r="A10" s="20" t="s">
        <v>1</v>
      </c>
      <c r="B10" s="11">
        <v>5</v>
      </c>
      <c r="C10" s="45">
        <v>21929453</v>
      </c>
      <c r="D10" s="44">
        <v>22117184</v>
      </c>
    </row>
    <row r="11" spans="1:5">
      <c r="A11" s="20" t="s">
        <v>2</v>
      </c>
      <c r="B11" s="11">
        <v>6</v>
      </c>
      <c r="C11" s="45">
        <v>1132335</v>
      </c>
      <c r="D11" s="44">
        <v>1154669</v>
      </c>
    </row>
    <row r="12" spans="1:5">
      <c r="A12" s="20" t="s">
        <v>44</v>
      </c>
      <c r="B12" s="11"/>
      <c r="C12" s="45">
        <v>12013</v>
      </c>
      <c r="D12" s="44">
        <v>12650</v>
      </c>
    </row>
    <row r="13" spans="1:5" ht="26.25">
      <c r="A13" s="21" t="s">
        <v>14</v>
      </c>
      <c r="B13" s="22">
        <v>7</v>
      </c>
      <c r="C13" s="46">
        <v>223944</v>
      </c>
      <c r="D13" s="47">
        <v>223944</v>
      </c>
    </row>
    <row r="14" spans="1:5">
      <c r="A14" s="37"/>
      <c r="B14" s="38"/>
      <c r="C14" s="48">
        <f>SUM(C10:C13)</f>
        <v>23297745</v>
      </c>
      <c r="D14" s="49">
        <f>SUM(D10:D13)-1</f>
        <v>23508446</v>
      </c>
    </row>
    <row r="15" spans="1:5">
      <c r="A15" s="20"/>
      <c r="B15" s="23"/>
      <c r="C15" s="45"/>
      <c r="D15" s="47"/>
    </row>
    <row r="16" spans="1:5">
      <c r="A16" s="18" t="s">
        <v>15</v>
      </c>
      <c r="B16" s="19"/>
      <c r="C16" s="45"/>
      <c r="D16" s="44"/>
    </row>
    <row r="17" spans="1:4">
      <c r="A17" s="20" t="s">
        <v>3</v>
      </c>
      <c r="B17" s="11">
        <v>8</v>
      </c>
      <c r="C17" s="45">
        <v>548807</v>
      </c>
      <c r="D17" s="44">
        <v>37207</v>
      </c>
    </row>
    <row r="18" spans="1:4">
      <c r="A18" s="20" t="s">
        <v>16</v>
      </c>
      <c r="B18" s="11">
        <v>9</v>
      </c>
      <c r="C18" s="45">
        <v>292598</v>
      </c>
      <c r="D18" s="44">
        <v>654194</v>
      </c>
    </row>
    <row r="19" spans="1:4">
      <c r="A19" s="20" t="s">
        <v>52</v>
      </c>
      <c r="B19" s="11"/>
      <c r="C19" s="45">
        <v>10567</v>
      </c>
      <c r="D19" s="44">
        <v>57701</v>
      </c>
    </row>
    <row r="20" spans="1:4">
      <c r="A20" s="20" t="s">
        <v>17</v>
      </c>
      <c r="B20" s="11"/>
      <c r="C20" s="45">
        <v>2602420</v>
      </c>
      <c r="D20" s="44">
        <v>2554830</v>
      </c>
    </row>
    <row r="21" spans="1:4">
      <c r="A21" s="20" t="s">
        <v>18</v>
      </c>
      <c r="B21" s="11">
        <v>10</v>
      </c>
      <c r="C21" s="45">
        <v>313455</v>
      </c>
      <c r="D21" s="44">
        <v>211088</v>
      </c>
    </row>
    <row r="22" spans="1:4">
      <c r="A22" s="21" t="s">
        <v>19</v>
      </c>
      <c r="B22" s="22">
        <v>11</v>
      </c>
      <c r="C22" s="46">
        <v>160348</v>
      </c>
      <c r="D22" s="47">
        <v>30737</v>
      </c>
    </row>
    <row r="23" spans="1:4">
      <c r="A23" s="37"/>
      <c r="B23" s="38"/>
      <c r="C23" s="48">
        <f>SUM(C17:C22)</f>
        <v>3928195</v>
      </c>
      <c r="D23" s="49">
        <f>SUM(D17:D22)</f>
        <v>3545757</v>
      </c>
    </row>
    <row r="24" spans="1:4" ht="15.75" thickBot="1">
      <c r="A24" s="40" t="s">
        <v>4</v>
      </c>
      <c r="B24" s="41"/>
      <c r="C24" s="50">
        <f>C14+C23</f>
        <v>27225940</v>
      </c>
      <c r="D24" s="51">
        <f>D14+D23+1</f>
        <v>27054204</v>
      </c>
    </row>
    <row r="25" spans="1:4">
      <c r="A25" s="20"/>
      <c r="B25" s="23"/>
      <c r="C25" s="52"/>
      <c r="D25" s="47"/>
    </row>
    <row r="26" spans="1:4">
      <c r="A26" s="18" t="s">
        <v>20</v>
      </c>
      <c r="B26" s="19"/>
      <c r="C26" s="52"/>
      <c r="D26" s="44"/>
    </row>
    <row r="27" spans="1:4">
      <c r="A27" s="18" t="s">
        <v>21</v>
      </c>
      <c r="B27" s="19"/>
      <c r="C27" s="52"/>
      <c r="D27" s="44"/>
    </row>
    <row r="28" spans="1:4">
      <c r="A28" s="20" t="s">
        <v>22</v>
      </c>
      <c r="B28" s="11">
        <v>12</v>
      </c>
      <c r="C28" s="45">
        <v>99100</v>
      </c>
      <c r="D28" s="44">
        <v>99100</v>
      </c>
    </row>
    <row r="29" spans="1:4">
      <c r="A29" s="21" t="s">
        <v>23</v>
      </c>
      <c r="B29" s="22"/>
      <c r="C29" s="46">
        <v>-11059498</v>
      </c>
      <c r="D29" s="47">
        <v>-10739627</v>
      </c>
    </row>
    <row r="30" spans="1:4">
      <c r="A30" s="37"/>
      <c r="B30" s="38"/>
      <c r="C30" s="48">
        <f>SUM(C28:C29)</f>
        <v>-10960398</v>
      </c>
      <c r="D30" s="49">
        <f>SUM(D28:D29)</f>
        <v>-10640527</v>
      </c>
    </row>
    <row r="31" spans="1:4">
      <c r="A31" s="35"/>
      <c r="B31" s="23"/>
      <c r="C31" s="52"/>
      <c r="D31" s="47"/>
    </row>
    <row r="32" spans="1:4">
      <c r="A32" s="18" t="s">
        <v>5</v>
      </c>
      <c r="B32" s="19"/>
      <c r="C32" s="52"/>
      <c r="D32" s="44"/>
    </row>
    <row r="33" spans="1:4">
      <c r="A33" s="20" t="s">
        <v>53</v>
      </c>
      <c r="B33" s="19">
        <v>13</v>
      </c>
      <c r="C33" s="45">
        <v>35144517</v>
      </c>
      <c r="D33" s="44">
        <v>34801139</v>
      </c>
    </row>
    <row r="34" spans="1:4">
      <c r="A34" s="24" t="s">
        <v>55</v>
      </c>
      <c r="B34" s="11">
        <v>14</v>
      </c>
      <c r="C34" s="45">
        <v>540344</v>
      </c>
      <c r="D34" s="44">
        <v>540344</v>
      </c>
    </row>
    <row r="35" spans="1:4">
      <c r="A35" s="35" t="s">
        <v>24</v>
      </c>
      <c r="B35" s="22"/>
      <c r="C35" s="46">
        <v>111546</v>
      </c>
      <c r="D35" s="47">
        <v>111546</v>
      </c>
    </row>
    <row r="36" spans="1:4">
      <c r="A36" s="37"/>
      <c r="B36" s="38"/>
      <c r="C36" s="48">
        <f>SUM(C33:C35)-1</f>
        <v>35796406</v>
      </c>
      <c r="D36" s="49">
        <f>SUM(D33:D35)</f>
        <v>35453029</v>
      </c>
    </row>
    <row r="37" spans="1:4">
      <c r="A37" s="28" t="s">
        <v>25</v>
      </c>
      <c r="B37" s="23"/>
      <c r="C37" s="53"/>
      <c r="D37" s="54"/>
    </row>
    <row r="38" spans="1:4">
      <c r="A38" s="24" t="s">
        <v>54</v>
      </c>
      <c r="B38" s="11">
        <v>13</v>
      </c>
      <c r="C38" s="45">
        <v>1122994</v>
      </c>
      <c r="D38" s="44">
        <v>879049</v>
      </c>
    </row>
    <row r="39" spans="1:4" s="16" customFormat="1" ht="12.75">
      <c r="A39" s="24" t="s">
        <v>94</v>
      </c>
      <c r="B39" s="11"/>
      <c r="C39" s="45">
        <v>363589</v>
      </c>
      <c r="D39" s="44">
        <v>108075</v>
      </c>
    </row>
    <row r="40" spans="1:4" s="16" customFormat="1" ht="12.75">
      <c r="A40" s="24" t="s">
        <v>6</v>
      </c>
      <c r="B40" s="11">
        <v>15</v>
      </c>
      <c r="C40" s="45">
        <v>744443</v>
      </c>
      <c r="D40" s="44">
        <v>930799</v>
      </c>
    </row>
    <row r="41" spans="1:4" s="16" customFormat="1" ht="12.75">
      <c r="A41" s="20" t="s">
        <v>95</v>
      </c>
      <c r="B41" s="11"/>
      <c r="C41" s="45">
        <v>15188</v>
      </c>
      <c r="D41" s="44">
        <v>22419</v>
      </c>
    </row>
    <row r="42" spans="1:4" s="16" customFormat="1" ht="12.75">
      <c r="A42" s="20" t="s">
        <v>96</v>
      </c>
      <c r="B42" s="11"/>
      <c r="C42" s="45">
        <v>143717</v>
      </c>
      <c r="D42" s="44">
        <v>301360</v>
      </c>
    </row>
    <row r="43" spans="1:4" s="16" customFormat="1" ht="12.75">
      <c r="A43" s="37"/>
      <c r="B43" s="38"/>
      <c r="C43" s="48">
        <f>SUM(C38:C42)</f>
        <v>2389931</v>
      </c>
      <c r="D43" s="49">
        <f>SUM(D38:D42)</f>
        <v>2241702</v>
      </c>
    </row>
    <row r="44" spans="1:4" s="16" customFormat="1" ht="13.5" thickBot="1">
      <c r="A44" s="40" t="s">
        <v>26</v>
      </c>
      <c r="B44" s="41"/>
      <c r="C44" s="50">
        <f>C30+C36+C43+1</f>
        <v>27225940</v>
      </c>
      <c r="D44" s="51">
        <f>D30+D36+D43</f>
        <v>27054204</v>
      </c>
    </row>
    <row r="45" spans="1:4" s="16" customFormat="1" ht="25.5">
      <c r="A45" s="121" t="s">
        <v>39</v>
      </c>
      <c r="B45" s="122"/>
      <c r="C45" s="123">
        <f>(C24-C11-C36-C43)/99100*1000</f>
        <v>-122025.54994954592</v>
      </c>
      <c r="D45" s="123" t="s">
        <v>105</v>
      </c>
    </row>
    <row r="46" spans="1:4">
      <c r="C46" s="57"/>
      <c r="D46" s="57"/>
    </row>
    <row r="47" spans="1:4" ht="39.950000000000003" customHeight="1">
      <c r="A47" s="21" t="s">
        <v>43</v>
      </c>
      <c r="B47" s="58"/>
      <c r="C47" s="59"/>
      <c r="D47" s="21" t="s">
        <v>40</v>
      </c>
    </row>
    <row r="48" spans="1:4">
      <c r="A48" s="92" t="s">
        <v>50</v>
      </c>
      <c r="B48" s="92"/>
      <c r="C48" s="93"/>
      <c r="D48" s="92" t="s">
        <v>51</v>
      </c>
    </row>
    <row r="49" spans="1:4" ht="19.5" customHeight="1">
      <c r="A49" s="94" t="s">
        <v>41</v>
      </c>
      <c r="B49" s="92"/>
      <c r="C49" s="93"/>
      <c r="D49" s="94" t="s">
        <v>42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view="pageBreakPreview" topLeftCell="A10" zoomScaleNormal="100" zoomScaleSheetLayoutView="100" workbookViewId="0">
      <selection activeCell="C8" sqref="C8"/>
    </sheetView>
  </sheetViews>
  <sheetFormatPr defaultColWidth="9.140625" defaultRowHeight="15"/>
  <cols>
    <col min="1" max="1" width="34.5703125" style="15" customWidth="1"/>
    <col min="2" max="2" width="15.5703125" style="15" customWidth="1"/>
    <col min="3" max="4" width="16.85546875" style="15" customWidth="1"/>
    <col min="5" max="16384" width="9.140625" style="15"/>
  </cols>
  <sheetData>
    <row r="1" spans="1:5">
      <c r="A1" s="14" t="s">
        <v>49</v>
      </c>
      <c r="B1" s="14"/>
      <c r="C1" s="14"/>
      <c r="D1" s="34" t="s">
        <v>60</v>
      </c>
      <c r="E1" s="14"/>
    </row>
    <row r="2" spans="1:5">
      <c r="A2" s="30"/>
      <c r="B2" s="30"/>
      <c r="C2" s="31"/>
      <c r="D2" s="31"/>
    </row>
    <row r="3" spans="1:5">
      <c r="A3" s="129" t="s">
        <v>46</v>
      </c>
      <c r="B3" s="129"/>
      <c r="C3" s="129"/>
      <c r="D3" s="129"/>
    </row>
    <row r="4" spans="1:5" ht="27.6" customHeight="1">
      <c r="A4" s="130" t="s">
        <v>102</v>
      </c>
      <c r="B4" s="130"/>
      <c r="C4" s="130"/>
      <c r="D4" s="130"/>
    </row>
    <row r="5" spans="1:5">
      <c r="A5" s="32"/>
      <c r="B5" s="32"/>
      <c r="C5" s="32"/>
      <c r="D5" s="32"/>
    </row>
    <row r="6" spans="1:5" ht="54" customHeight="1">
      <c r="A6" s="66" t="s">
        <v>11</v>
      </c>
      <c r="B6" s="67" t="s">
        <v>12</v>
      </c>
      <c r="C6" s="86" t="str">
        <f>A4</f>
        <v>За 9 месяцев, закончившийся 30 сентября 2021 года</v>
      </c>
      <c r="D6" s="109" t="s">
        <v>99</v>
      </c>
    </row>
    <row r="7" spans="1:5">
      <c r="A7" s="20"/>
      <c r="B7" s="19"/>
      <c r="C7" s="61"/>
      <c r="D7" s="62"/>
    </row>
    <row r="8" spans="1:5">
      <c r="A8" s="20" t="s">
        <v>27</v>
      </c>
      <c r="B8" s="11">
        <v>16</v>
      </c>
      <c r="C8" s="45">
        <v>5252429</v>
      </c>
      <c r="D8" s="44">
        <v>1590057</v>
      </c>
    </row>
    <row r="9" spans="1:5" ht="26.25">
      <c r="A9" s="68" t="s">
        <v>28</v>
      </c>
      <c r="B9" s="39">
        <v>17</v>
      </c>
      <c r="C9" s="55">
        <v>-2610766</v>
      </c>
      <c r="D9" s="55">
        <v>-1880526</v>
      </c>
    </row>
    <row r="10" spans="1:5">
      <c r="A10" s="18" t="s">
        <v>29</v>
      </c>
      <c r="B10" s="33"/>
      <c r="C10" s="63">
        <f>SUM(C8:C9)</f>
        <v>2641663</v>
      </c>
      <c r="D10" s="63">
        <f>SUM(D8:D9)</f>
        <v>-290469</v>
      </c>
    </row>
    <row r="11" spans="1:5" ht="11.1" customHeight="1">
      <c r="A11" s="20"/>
      <c r="B11" s="11"/>
      <c r="C11" s="45"/>
      <c r="D11" s="44"/>
    </row>
    <row r="12" spans="1:5" ht="13.5" customHeight="1">
      <c r="A12" s="20" t="s">
        <v>8</v>
      </c>
      <c r="B12" s="11">
        <v>18</v>
      </c>
      <c r="C12" s="45">
        <v>-1679295</v>
      </c>
      <c r="D12" s="44">
        <v>-454840</v>
      </c>
    </row>
    <row r="13" spans="1:5" ht="15" customHeight="1" thickBot="1">
      <c r="A13" s="113" t="s">
        <v>30</v>
      </c>
      <c r="B13" s="114">
        <v>19</v>
      </c>
      <c r="C13" s="115">
        <v>-273659</v>
      </c>
      <c r="D13" s="116">
        <v>-271040</v>
      </c>
    </row>
    <row r="14" spans="1:5" ht="24.95" customHeight="1">
      <c r="A14" s="117" t="s">
        <v>97</v>
      </c>
      <c r="B14" s="118"/>
      <c r="C14" s="119">
        <f>SUM(C10:C13)</f>
        <v>688709</v>
      </c>
      <c r="D14" s="120">
        <f>SUM(D10:D13)</f>
        <v>-1016349</v>
      </c>
    </row>
    <row r="15" spans="1:5">
      <c r="A15" s="20" t="s">
        <v>31</v>
      </c>
      <c r="B15" s="11"/>
      <c r="C15" s="45">
        <v>3261</v>
      </c>
      <c r="D15" s="44">
        <v>465</v>
      </c>
    </row>
    <row r="16" spans="1:5">
      <c r="A16" s="21" t="s">
        <v>56</v>
      </c>
      <c r="B16" s="22"/>
      <c r="C16" s="46">
        <v>1372170</v>
      </c>
      <c r="D16" s="47">
        <v>1785062</v>
      </c>
    </row>
    <row r="17" spans="1:4">
      <c r="A17" s="21" t="s">
        <v>57</v>
      </c>
      <c r="B17" s="22"/>
      <c r="C17" s="46">
        <v>-872335</v>
      </c>
      <c r="D17" s="47">
        <v>-4256675</v>
      </c>
    </row>
    <row r="18" spans="1:4">
      <c r="A18" s="68" t="s">
        <v>58</v>
      </c>
      <c r="B18" s="39">
        <v>20</v>
      </c>
      <c r="C18" s="55">
        <v>-1510777</v>
      </c>
      <c r="D18" s="56">
        <v>-1386718</v>
      </c>
    </row>
    <row r="19" spans="1:4">
      <c r="A19" s="18" t="s">
        <v>9</v>
      </c>
      <c r="B19" s="33"/>
      <c r="C19" s="63">
        <f>SUM(C14:C18)</f>
        <v>-318972</v>
      </c>
      <c r="D19" s="63">
        <f>SUM(D14:D18)</f>
        <v>-4874215</v>
      </c>
    </row>
    <row r="20" spans="1:4">
      <c r="A20" s="21" t="s">
        <v>32</v>
      </c>
      <c r="B20" s="22">
        <v>21</v>
      </c>
      <c r="C20" s="46">
        <v>-900</v>
      </c>
      <c r="D20" s="47">
        <v>-900</v>
      </c>
    </row>
    <row r="21" spans="1:4">
      <c r="A21" s="68" t="s">
        <v>59</v>
      </c>
      <c r="B21" s="39"/>
      <c r="C21" s="55"/>
      <c r="D21" s="56">
        <v>0</v>
      </c>
    </row>
    <row r="22" spans="1:4">
      <c r="A22" s="69" t="s">
        <v>33</v>
      </c>
      <c r="B22" s="67"/>
      <c r="C22" s="70">
        <f>SUM(C19:C21)</f>
        <v>-319872</v>
      </c>
      <c r="D22" s="70">
        <f>SUM(D19:D21)</f>
        <v>-4875115</v>
      </c>
    </row>
    <row r="23" spans="1:4" ht="15.75" thickBot="1">
      <c r="A23" s="27" t="s">
        <v>34</v>
      </c>
      <c r="B23" s="17"/>
      <c r="C23" s="64">
        <f>C22</f>
        <v>-319872</v>
      </c>
      <c r="D23" s="64">
        <f>D22</f>
        <v>-4875115</v>
      </c>
    </row>
    <row r="24" spans="1:4">
      <c r="A24" s="18"/>
      <c r="B24" s="33"/>
      <c r="C24" s="43"/>
      <c r="D24" s="43"/>
    </row>
    <row r="25" spans="1:4">
      <c r="A25" s="18" t="s">
        <v>10</v>
      </c>
      <c r="B25" s="33"/>
      <c r="C25" s="43"/>
      <c r="D25" s="43"/>
    </row>
    <row r="26" spans="1:4">
      <c r="A26" s="124" t="s">
        <v>35</v>
      </c>
      <c r="B26" s="122"/>
      <c r="C26" s="125">
        <f>C23/99100</f>
        <v>-3.2277699293642783</v>
      </c>
      <c r="D26" s="125">
        <f>D23/99100</f>
        <v>-49.193895055499496</v>
      </c>
    </row>
    <row r="28" spans="1:4">
      <c r="A28" s="60"/>
      <c r="B28" s="60"/>
      <c r="C28" s="60"/>
      <c r="D28" s="60"/>
    </row>
    <row r="29" spans="1:4">
      <c r="A29" s="21" t="s">
        <v>43</v>
      </c>
      <c r="B29" s="58"/>
      <c r="C29" s="59"/>
      <c r="D29" s="21" t="s">
        <v>40</v>
      </c>
    </row>
    <row r="30" spans="1:4">
      <c r="A30" s="92" t="s">
        <v>50</v>
      </c>
      <c r="B30" s="92"/>
      <c r="C30" s="93"/>
      <c r="D30" s="92" t="s">
        <v>51</v>
      </c>
    </row>
    <row r="31" spans="1:4">
      <c r="A31" s="94" t="s">
        <v>41</v>
      </c>
      <c r="B31" s="92"/>
      <c r="C31" s="93"/>
      <c r="D31" s="94" t="s">
        <v>42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"/>
  <sheetViews>
    <sheetView view="pageBreakPreview" zoomScale="115" zoomScaleNormal="100" zoomScaleSheetLayoutView="115" workbookViewId="0">
      <selection activeCell="D41" sqref="D41"/>
    </sheetView>
  </sheetViews>
  <sheetFormatPr defaultColWidth="38.140625" defaultRowHeight="15"/>
  <cols>
    <col min="1" max="1" width="38.85546875" customWidth="1"/>
    <col min="2" max="2" width="13.140625" customWidth="1"/>
    <col min="3" max="4" width="17.42578125" customWidth="1"/>
  </cols>
  <sheetData>
    <row r="1" spans="1:5" s="15" customFormat="1">
      <c r="A1" s="14" t="str">
        <f>Баланс!A1</f>
        <v xml:space="preserve">АО "Phystech II" </v>
      </c>
      <c r="B1" s="14"/>
      <c r="C1" s="14"/>
      <c r="D1" s="34" t="s">
        <v>60</v>
      </c>
      <c r="E1" s="14"/>
    </row>
    <row r="2" spans="1:5">
      <c r="A2" s="25"/>
      <c r="B2" s="25"/>
      <c r="C2" s="25"/>
      <c r="D2" s="25"/>
    </row>
    <row r="3" spans="1:5">
      <c r="A3" s="129" t="s">
        <v>47</v>
      </c>
      <c r="B3" s="129"/>
      <c r="C3" s="129"/>
      <c r="D3" s="129"/>
    </row>
    <row r="4" spans="1:5">
      <c r="A4" s="130" t="str">
        <f>ОПиУ!A4:D4</f>
        <v>За 9 месяцев, закончившийся 30 сентября 2021 года</v>
      </c>
      <c r="B4" s="130"/>
      <c r="C4" s="130"/>
      <c r="D4" s="130"/>
    </row>
    <row r="5" spans="1:5">
      <c r="A5" s="25"/>
      <c r="B5" s="25"/>
      <c r="C5" s="25"/>
      <c r="D5" s="25"/>
    </row>
    <row r="6" spans="1:5" ht="38.25">
      <c r="A6" s="84" t="s">
        <v>11</v>
      </c>
      <c r="B6" s="85" t="s">
        <v>12</v>
      </c>
      <c r="C6" s="86" t="str">
        <f>ОПиУ!C6</f>
        <v>За 9 месяцев, закончившийся 30 сентября 2021 года</v>
      </c>
      <c r="D6" s="86" t="str">
        <f>ОПиУ!D6</f>
        <v>За 9 месяцев, закончившихся 30 сентября 2020 года</v>
      </c>
    </row>
    <row r="7" spans="1:5">
      <c r="A7" s="10"/>
      <c r="B7" s="6"/>
      <c r="C7" s="71"/>
      <c r="D7" s="71"/>
    </row>
    <row r="8" spans="1:5" ht="26.25">
      <c r="A8" s="7" t="s">
        <v>61</v>
      </c>
      <c r="B8" s="8"/>
      <c r="C8" s="72"/>
      <c r="D8" s="73"/>
    </row>
    <row r="9" spans="1:5">
      <c r="A9" s="7" t="s">
        <v>62</v>
      </c>
      <c r="B9" s="12"/>
      <c r="C9" s="71">
        <f>C11+C12</f>
        <v>4915428</v>
      </c>
      <c r="D9" s="71">
        <f>D11+D12+1</f>
        <v>1833043</v>
      </c>
    </row>
    <row r="10" spans="1:5">
      <c r="A10" s="13" t="s">
        <v>63</v>
      </c>
      <c r="B10" s="12"/>
      <c r="C10" s="76"/>
      <c r="D10" s="76"/>
    </row>
    <row r="11" spans="1:5">
      <c r="A11" s="13" t="s">
        <v>64</v>
      </c>
      <c r="B11" s="9"/>
      <c r="C11" s="74">
        <v>4901314</v>
      </c>
      <c r="D11" s="74">
        <v>1805040</v>
      </c>
    </row>
    <row r="12" spans="1:5">
      <c r="A12" s="10" t="s">
        <v>65</v>
      </c>
      <c r="B12" s="9"/>
      <c r="C12" s="74">
        <v>14114</v>
      </c>
      <c r="D12" s="74">
        <v>28002</v>
      </c>
    </row>
    <row r="13" spans="1:5">
      <c r="A13" s="7" t="s">
        <v>66</v>
      </c>
      <c r="B13" s="9"/>
      <c r="C13" s="71">
        <f>C15+C16+C17+C18+C19</f>
        <v>-4113210</v>
      </c>
      <c r="D13" s="71">
        <f>D15+D16+D17+D18+D19</f>
        <v>-2067386</v>
      </c>
    </row>
    <row r="14" spans="1:5">
      <c r="A14" s="13" t="s">
        <v>63</v>
      </c>
      <c r="B14" s="9"/>
      <c r="C14" s="75"/>
      <c r="D14" s="75"/>
    </row>
    <row r="15" spans="1:5">
      <c r="A15" s="13" t="s">
        <v>67</v>
      </c>
      <c r="B15" s="9"/>
      <c r="C15" s="74">
        <v>-2256584</v>
      </c>
      <c r="D15" s="74">
        <v>-1336802</v>
      </c>
    </row>
    <row r="16" spans="1:5">
      <c r="A16" s="10" t="s">
        <v>68</v>
      </c>
      <c r="B16" s="9"/>
      <c r="C16" s="74"/>
      <c r="D16" s="74"/>
    </row>
    <row r="17" spans="1:4">
      <c r="A17" s="10" t="s">
        <v>69</v>
      </c>
      <c r="B17" s="9"/>
      <c r="C17" s="74">
        <v>-259225</v>
      </c>
      <c r="D17" s="74">
        <v>-229893</v>
      </c>
    </row>
    <row r="18" spans="1:4">
      <c r="A18" s="10" t="s">
        <v>70</v>
      </c>
      <c r="B18" s="9"/>
      <c r="C18" s="74">
        <v>-1363354</v>
      </c>
      <c r="D18" s="74">
        <v>-405872</v>
      </c>
    </row>
    <row r="19" spans="1:4">
      <c r="A19" s="13" t="s">
        <v>71</v>
      </c>
      <c r="B19" s="9"/>
      <c r="C19" s="74">
        <v>-234047</v>
      </c>
      <c r="D19" s="74">
        <v>-94819</v>
      </c>
    </row>
    <row r="20" spans="1:4" ht="26.25">
      <c r="A20" s="78" t="s">
        <v>72</v>
      </c>
      <c r="B20" s="81"/>
      <c r="C20" s="80">
        <f>SUM(C9+C13)</f>
        <v>802218</v>
      </c>
      <c r="D20" s="80">
        <f>SUM(D9+D13)</f>
        <v>-234343</v>
      </c>
    </row>
    <row r="21" spans="1:4">
      <c r="A21" s="7"/>
      <c r="B21" s="9"/>
      <c r="C21" s="75"/>
      <c r="D21" s="75"/>
    </row>
    <row r="22" spans="1:4" ht="26.25">
      <c r="A22" s="7" t="s">
        <v>73</v>
      </c>
      <c r="B22" s="8"/>
      <c r="C22" s="75"/>
      <c r="D22" s="75"/>
    </row>
    <row r="23" spans="1:4">
      <c r="A23" s="7" t="s">
        <v>62</v>
      </c>
      <c r="B23" s="12"/>
      <c r="C23" s="75"/>
      <c r="D23" s="75">
        <v>0</v>
      </c>
    </row>
    <row r="24" spans="1:4">
      <c r="A24" s="13" t="s">
        <v>63</v>
      </c>
      <c r="B24" s="12"/>
      <c r="C24" s="75"/>
      <c r="D24" s="75"/>
    </row>
    <row r="25" spans="1:4">
      <c r="A25" s="10" t="s">
        <v>74</v>
      </c>
      <c r="B25" s="8"/>
      <c r="C25" s="74"/>
      <c r="D25" s="74"/>
    </row>
    <row r="26" spans="1:4">
      <c r="A26" s="10" t="s">
        <v>75</v>
      </c>
      <c r="B26" s="8"/>
      <c r="C26" s="74"/>
      <c r="D26" s="74"/>
    </row>
    <row r="27" spans="1:4">
      <c r="A27" s="10" t="s">
        <v>76</v>
      </c>
      <c r="B27" s="8"/>
      <c r="C27" s="74"/>
      <c r="D27" s="74"/>
    </row>
    <row r="28" spans="1:4">
      <c r="A28" s="7" t="s">
        <v>66</v>
      </c>
      <c r="B28" s="8"/>
      <c r="C28" s="76">
        <f>SUM(C29:C32)</f>
        <v>-256266</v>
      </c>
      <c r="D28" s="76">
        <f>SUM(D29:D32)</f>
        <v>-800044</v>
      </c>
    </row>
    <row r="29" spans="1:4">
      <c r="A29" s="13" t="s">
        <v>77</v>
      </c>
      <c r="B29" s="12"/>
      <c r="C29" s="74">
        <v>-50749</v>
      </c>
      <c r="D29" s="74">
        <v>-129937</v>
      </c>
    </row>
    <row r="30" spans="1:4">
      <c r="A30" s="13" t="s">
        <v>78</v>
      </c>
      <c r="B30" s="6"/>
      <c r="C30" s="74">
        <v>-1639</v>
      </c>
      <c r="D30" s="74" t="s">
        <v>105</v>
      </c>
    </row>
    <row r="31" spans="1:4">
      <c r="A31" s="13" t="s">
        <v>92</v>
      </c>
      <c r="B31" s="12"/>
      <c r="C31" s="74">
        <v>0</v>
      </c>
      <c r="D31" s="74">
        <v>-239517</v>
      </c>
    </row>
    <row r="32" spans="1:4">
      <c r="A32" s="13" t="s">
        <v>71</v>
      </c>
      <c r="B32" s="12"/>
      <c r="C32" s="74">
        <v>-203878</v>
      </c>
      <c r="D32" s="74">
        <v>-430590</v>
      </c>
    </row>
    <row r="33" spans="1:4" ht="26.25">
      <c r="A33" s="78" t="s">
        <v>79</v>
      </c>
      <c r="B33" s="102"/>
      <c r="C33" s="80">
        <f>C23+C28</f>
        <v>-256266</v>
      </c>
      <c r="D33" s="80">
        <f>D23+D28</f>
        <v>-800044</v>
      </c>
    </row>
    <row r="34" spans="1:4">
      <c r="A34" s="7"/>
      <c r="B34" s="12"/>
      <c r="C34" s="75"/>
      <c r="D34" s="75"/>
    </row>
    <row r="35" spans="1:4" ht="26.25">
      <c r="A35" s="7" t="s">
        <v>80</v>
      </c>
      <c r="B35" s="8"/>
      <c r="C35" s="75"/>
      <c r="D35" s="75"/>
    </row>
    <row r="36" spans="1:4">
      <c r="A36" s="7" t="s">
        <v>62</v>
      </c>
      <c r="B36" s="8"/>
      <c r="C36" s="82">
        <f>SUM(C38:C41)</f>
        <v>2755</v>
      </c>
      <c r="D36" s="82">
        <f>SUM(D38:D41)</f>
        <v>975318</v>
      </c>
    </row>
    <row r="37" spans="1:4">
      <c r="A37" s="13" t="s">
        <v>63</v>
      </c>
      <c r="B37" s="12"/>
      <c r="C37" s="77"/>
      <c r="D37" s="77"/>
    </row>
    <row r="38" spans="1:4">
      <c r="A38" s="13" t="s">
        <v>81</v>
      </c>
      <c r="B38" s="12"/>
      <c r="C38" s="77"/>
      <c r="D38" s="77"/>
    </row>
    <row r="39" spans="1:4">
      <c r="A39" s="13" t="s">
        <v>82</v>
      </c>
      <c r="B39" s="12"/>
      <c r="C39" s="77">
        <v>0</v>
      </c>
      <c r="D39" s="77">
        <v>972761</v>
      </c>
    </row>
    <row r="40" spans="1:4">
      <c r="A40" s="13" t="s">
        <v>83</v>
      </c>
      <c r="B40" s="12"/>
      <c r="C40" s="77">
        <v>2755</v>
      </c>
      <c r="D40" s="77">
        <v>2557</v>
      </c>
    </row>
    <row r="41" spans="1:4">
      <c r="A41" s="13" t="s">
        <v>84</v>
      </c>
      <c r="B41" s="12"/>
      <c r="C41" s="77"/>
      <c r="D41" s="77"/>
    </row>
    <row r="42" spans="1:4">
      <c r="A42" s="7" t="s">
        <v>66</v>
      </c>
      <c r="B42" s="12"/>
      <c r="C42" s="82">
        <f>SUM(C44:C47)</f>
        <v>-417158</v>
      </c>
      <c r="D42" s="82">
        <f>SUM(D44:D47)</f>
        <v>-234002</v>
      </c>
    </row>
    <row r="43" spans="1:4">
      <c r="A43" s="13" t="s">
        <v>63</v>
      </c>
      <c r="B43" s="12"/>
      <c r="C43" s="77"/>
      <c r="D43" s="77"/>
    </row>
    <row r="44" spans="1:4">
      <c r="A44" s="13" t="s">
        <v>85</v>
      </c>
      <c r="B44" s="12"/>
      <c r="C44" s="77"/>
      <c r="D44" s="77"/>
    </row>
    <row r="45" spans="1:4">
      <c r="A45" s="13" t="s">
        <v>86</v>
      </c>
      <c r="B45" s="12"/>
      <c r="C45" s="77">
        <v>-417158</v>
      </c>
      <c r="D45" s="77">
        <v>-234002</v>
      </c>
    </row>
    <row r="46" spans="1:4">
      <c r="A46" s="13" t="s">
        <v>87</v>
      </c>
      <c r="B46" s="12"/>
      <c r="C46" s="77"/>
      <c r="D46" s="77"/>
    </row>
    <row r="47" spans="1:4" ht="15.75" thickBot="1">
      <c r="A47" s="13" t="s">
        <v>88</v>
      </c>
      <c r="B47" s="12"/>
      <c r="C47" s="77"/>
      <c r="D47" s="77"/>
    </row>
    <row r="48" spans="1:4" ht="27" thickBot="1">
      <c r="A48" s="97" t="s">
        <v>89</v>
      </c>
      <c r="B48" s="98"/>
      <c r="C48" s="99">
        <f>C36+C42</f>
        <v>-414403</v>
      </c>
      <c r="D48" s="99">
        <f>D36+D42-1</f>
        <v>741315</v>
      </c>
    </row>
    <row r="49" spans="1:4" ht="27" thickBot="1">
      <c r="A49" s="103" t="s">
        <v>90</v>
      </c>
      <c r="B49" s="8"/>
      <c r="C49" s="75">
        <v>-1938</v>
      </c>
      <c r="D49" s="75">
        <v>19886</v>
      </c>
    </row>
    <row r="50" spans="1:4" ht="26.25">
      <c r="A50" s="87" t="s">
        <v>91</v>
      </c>
      <c r="B50" s="6"/>
      <c r="C50" s="76">
        <f>C20+C33+C48+C49</f>
        <v>129611</v>
      </c>
      <c r="D50" s="76">
        <f>D20+D33+D48+D49</f>
        <v>-273186</v>
      </c>
    </row>
    <row r="51" spans="1:4" ht="26.25">
      <c r="A51" s="78" t="s">
        <v>37</v>
      </c>
      <c r="B51" s="81"/>
      <c r="C51" s="79">
        <v>30737</v>
      </c>
      <c r="D51" s="79">
        <v>488117</v>
      </c>
    </row>
    <row r="52" spans="1:4" ht="26.25">
      <c r="A52" s="78" t="s">
        <v>38</v>
      </c>
      <c r="B52" s="81"/>
      <c r="C52" s="79">
        <f>C50+C51</f>
        <v>160348</v>
      </c>
      <c r="D52" s="79">
        <f>D50+D51</f>
        <v>214931</v>
      </c>
    </row>
    <row r="53" spans="1:4">
      <c r="A53" s="83"/>
      <c r="B53" s="83"/>
      <c r="C53" s="104">
        <f>Баланс!C22+Баланс!C13</f>
        <v>384292</v>
      </c>
      <c r="D53" s="104">
        <f>Баланс!D22+Баланс!D13</f>
        <v>254681</v>
      </c>
    </row>
    <row r="54" spans="1:4" s="15" customFormat="1">
      <c r="A54" s="60"/>
      <c r="B54" s="60"/>
      <c r="C54" s="60"/>
      <c r="D54" s="60"/>
    </row>
    <row r="55" spans="1:4" s="15" customFormat="1">
      <c r="A55" s="21" t="s">
        <v>43</v>
      </c>
      <c r="B55" s="58"/>
      <c r="C55" s="59"/>
      <c r="D55" s="21" t="s">
        <v>40</v>
      </c>
    </row>
    <row r="56" spans="1:4" s="15" customFormat="1">
      <c r="A56" s="92" t="s">
        <v>50</v>
      </c>
      <c r="B56" s="92"/>
      <c r="C56" s="93"/>
      <c r="D56" s="92" t="s">
        <v>51</v>
      </c>
    </row>
    <row r="57" spans="1:4" s="15" customFormat="1" ht="28.5" customHeight="1">
      <c r="A57" s="94" t="s">
        <v>41</v>
      </c>
      <c r="B57" s="92"/>
      <c r="C57" s="93"/>
      <c r="D57" s="94" t="s">
        <v>42</v>
      </c>
    </row>
  </sheetData>
  <mergeCells count="2">
    <mergeCell ref="A3:D3"/>
    <mergeCell ref="A4:D4"/>
  </mergeCells>
  <pageMargins left="1.299212598425197" right="0.70866141732283472" top="0.74803149606299213" bottom="0.74803149606299213" header="0.31496062992125984" footer="0.31496062992125984"/>
  <pageSetup paperSize="9" scale="71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view="pageBreakPreview" zoomScaleNormal="100" zoomScaleSheetLayoutView="100" workbookViewId="0">
      <selection activeCell="D17" sqref="D17"/>
    </sheetView>
  </sheetViews>
  <sheetFormatPr defaultColWidth="9.140625" defaultRowHeight="12.75"/>
  <cols>
    <col min="1" max="1" width="25.5703125" style="5" customWidth="1"/>
    <col min="2" max="2" width="9.85546875" style="5" customWidth="1"/>
    <col min="3" max="3" width="12.28515625" style="5" customWidth="1"/>
    <col min="4" max="4" width="16.42578125" style="5" customWidth="1"/>
    <col min="5" max="5" width="17" style="5" customWidth="1"/>
    <col min="6" max="6" width="11.5703125" style="5" bestFit="1" customWidth="1"/>
    <col min="7" max="16384" width="9.140625" style="5"/>
  </cols>
  <sheetData>
    <row r="1" spans="1:6" s="15" customFormat="1" ht="15">
      <c r="A1" s="14" t="str">
        <f>Баланс!A1</f>
        <v xml:space="preserve">АО "Phystech II" </v>
      </c>
      <c r="B1" s="14"/>
      <c r="C1" s="14"/>
      <c r="D1" s="14"/>
      <c r="E1" s="34" t="s">
        <v>60</v>
      </c>
    </row>
    <row r="2" spans="1:6">
      <c r="A2" s="1"/>
      <c r="B2" s="2"/>
      <c r="C2" s="2"/>
      <c r="D2" s="3"/>
      <c r="E2" s="1"/>
    </row>
    <row r="3" spans="1:6" ht="15">
      <c r="A3" s="131" t="s">
        <v>7</v>
      </c>
      <c r="B3" s="131"/>
      <c r="C3" s="131"/>
      <c r="D3" s="131"/>
      <c r="E3" s="132"/>
    </row>
    <row r="4" spans="1:6" customFormat="1" ht="15">
      <c r="A4" s="130" t="str">
        <f>ОПиУ!A4:D4</f>
        <v>За 9 месяцев, закончившийся 30 сентября 2021 года</v>
      </c>
      <c r="B4" s="130"/>
      <c r="C4" s="130"/>
      <c r="D4" s="133"/>
      <c r="E4" s="133"/>
    </row>
    <row r="5" spans="1:6">
      <c r="A5" s="26"/>
      <c r="B5" s="26"/>
      <c r="C5" s="26"/>
      <c r="D5" s="26"/>
      <c r="E5" s="4"/>
    </row>
    <row r="6" spans="1:6" ht="38.450000000000003" customHeight="1" thickBot="1">
      <c r="A6" s="95" t="s">
        <v>11</v>
      </c>
      <c r="B6" s="100" t="s">
        <v>22</v>
      </c>
      <c r="C6" s="100" t="s">
        <v>93</v>
      </c>
      <c r="D6" s="17" t="s">
        <v>23</v>
      </c>
      <c r="E6" s="100" t="s">
        <v>36</v>
      </c>
    </row>
    <row r="7" spans="1:6" ht="13.5" customHeight="1">
      <c r="A7" s="126" t="s">
        <v>103</v>
      </c>
      <c r="B7" s="128">
        <v>99100</v>
      </c>
      <c r="C7" s="127"/>
      <c r="D7" s="128">
        <v>-5300205</v>
      </c>
      <c r="E7" s="128">
        <v>-5201105</v>
      </c>
    </row>
    <row r="8" spans="1:6">
      <c r="A8" s="28"/>
      <c r="B8" s="88"/>
      <c r="C8" s="88"/>
      <c r="D8" s="88"/>
      <c r="E8" s="47"/>
    </row>
    <row r="9" spans="1:6">
      <c r="A9" s="69" t="s">
        <v>104</v>
      </c>
      <c r="B9" s="89">
        <v>99100</v>
      </c>
      <c r="C9" s="89"/>
      <c r="D9" s="89">
        <v>-3579319</v>
      </c>
      <c r="E9" s="89">
        <v>-3480219</v>
      </c>
      <c r="F9" s="107"/>
    </row>
    <row r="10" spans="1:6">
      <c r="A10" s="28"/>
      <c r="B10" s="47"/>
      <c r="C10" s="47"/>
      <c r="D10" s="47"/>
      <c r="E10" s="47"/>
      <c r="F10" s="107"/>
    </row>
    <row r="11" spans="1:6">
      <c r="A11" s="69" t="s">
        <v>98</v>
      </c>
      <c r="B11" s="89">
        <v>99100</v>
      </c>
      <c r="C11" s="89"/>
      <c r="D11" s="89">
        <v>-10739627</v>
      </c>
      <c r="E11" s="89">
        <v>-10640527</v>
      </c>
      <c r="F11" s="106"/>
    </row>
    <row r="12" spans="1:6">
      <c r="A12" s="69"/>
      <c r="B12" s="70"/>
      <c r="C12" s="70"/>
      <c r="D12" s="70"/>
      <c r="E12" s="70"/>
      <c r="F12" s="107"/>
    </row>
    <row r="13" spans="1:6">
      <c r="A13" s="68" t="s">
        <v>100</v>
      </c>
      <c r="B13" s="56">
        <v>0</v>
      </c>
      <c r="C13" s="56"/>
      <c r="D13" s="90">
        <f>ОПиУ!C22</f>
        <v>-319872</v>
      </c>
      <c r="E13" s="56">
        <f>C13+D13</f>
        <v>-319872</v>
      </c>
      <c r="F13" s="107"/>
    </row>
    <row r="14" spans="1:6">
      <c r="A14" s="68"/>
      <c r="B14" s="55"/>
      <c r="C14" s="55"/>
      <c r="D14" s="55"/>
      <c r="E14" s="55"/>
      <c r="F14" s="107"/>
    </row>
    <row r="15" spans="1:6" ht="13.5" thickBot="1">
      <c r="A15" s="27" t="s">
        <v>101</v>
      </c>
      <c r="B15" s="91">
        <f>B11</f>
        <v>99100</v>
      </c>
      <c r="C15" s="91"/>
      <c r="D15" s="91">
        <f>D11+D13</f>
        <v>-11059499</v>
      </c>
      <c r="E15" s="91">
        <f>E11+E13+1</f>
        <v>-10960398</v>
      </c>
      <c r="F15" s="106"/>
    </row>
    <row r="16" spans="1:6">
      <c r="A16" s="28"/>
      <c r="B16" s="22"/>
      <c r="C16" s="29"/>
      <c r="D16" s="29"/>
      <c r="E16" s="108">
        <f>Баланс!C30</f>
        <v>-10960398</v>
      </c>
      <c r="F16" s="105"/>
    </row>
    <row r="17" spans="1:5" s="15" customFormat="1" ht="35.450000000000003" customHeight="1">
      <c r="A17" s="21" t="s">
        <v>43</v>
      </c>
      <c r="B17" s="21"/>
      <c r="C17" s="58"/>
      <c r="E17" s="21" t="s">
        <v>40</v>
      </c>
    </row>
    <row r="18" spans="1:5" s="15" customFormat="1" ht="15">
      <c r="A18" s="92" t="s">
        <v>50</v>
      </c>
      <c r="B18" s="92"/>
      <c r="C18" s="92"/>
      <c r="D18" s="96"/>
      <c r="E18" s="92" t="s">
        <v>51</v>
      </c>
    </row>
    <row r="19" spans="1:5" s="15" customFormat="1" ht="15">
      <c r="A19" s="94" t="s">
        <v>41</v>
      </c>
      <c r="B19" s="94"/>
      <c r="C19" s="92"/>
      <c r="D19" s="96"/>
      <c r="E19" s="94" t="s">
        <v>42</v>
      </c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ОПиУ</vt:lpstr>
      <vt:lpstr>ОДДС </vt:lpstr>
      <vt:lpstr>ОИК</vt:lpstr>
      <vt:lpstr>Баланс!OLE_LINK1</vt:lpstr>
      <vt:lpstr>Баланс!Заголовки_для_печати</vt:lpstr>
      <vt:lpstr>'ОДДС '!Заголовки_для_печати</vt:lpstr>
      <vt:lpstr>ОИК!Заголовки_для_печати</vt:lpstr>
      <vt:lpstr>ОПиУ!Заголовки_для_печати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Людмила Ворожищева</cp:lastModifiedBy>
  <cp:lastPrinted>2021-11-19T09:58:07Z</cp:lastPrinted>
  <dcterms:created xsi:type="dcterms:W3CDTF">2016-05-13T18:34:15Z</dcterms:created>
  <dcterms:modified xsi:type="dcterms:W3CDTF">2021-11-19T09:58:50Z</dcterms:modified>
</cp:coreProperties>
</file>