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635"/>
  </bookViews>
  <sheets>
    <sheet name="Баланс" sheetId="2" r:id="rId1"/>
    <sheet name="ОПиУ" sheetId="3" r:id="rId2"/>
    <sheet name="ОДДС" sheetId="4" r:id="rId3"/>
    <sheet name="Капитал" sheetId="5" r:id="rId4"/>
  </sheets>
  <calcPr calcId="152511"/>
</workbook>
</file>

<file path=xl/calcChain.xml><?xml version="1.0" encoding="utf-8"?>
<calcChain xmlns="http://schemas.openxmlformats.org/spreadsheetml/2006/main">
  <c r="H93" i="2" l="1"/>
  <c r="H62" i="2"/>
  <c r="H41" i="2"/>
  <c r="H63" i="2" s="1"/>
  <c r="L63" i="5" l="1"/>
  <c r="L92" i="5" l="1"/>
  <c r="H92" i="5"/>
  <c r="L69" i="5"/>
  <c r="L65" i="5"/>
  <c r="L64" i="5"/>
  <c r="I92" i="5"/>
  <c r="H62" i="5"/>
  <c r="L62" i="5"/>
  <c r="I62" i="5"/>
  <c r="L60" i="5"/>
  <c r="I60" i="5"/>
  <c r="L32" i="5"/>
  <c r="I32" i="5"/>
  <c r="L31" i="5"/>
  <c r="I31" i="5"/>
  <c r="I30" i="5"/>
  <c r="L28" i="5"/>
  <c r="I28" i="5"/>
  <c r="F96" i="4" l="1"/>
  <c r="E96" i="4"/>
  <c r="E84" i="4"/>
  <c r="E78" i="4"/>
  <c r="E62" i="4"/>
  <c r="E58" i="4" s="1"/>
  <c r="E33" i="4"/>
  <c r="E25" i="4"/>
  <c r="E42" i="4" l="1"/>
  <c r="E91" i="4"/>
  <c r="E76" i="4"/>
  <c r="F19" i="3" l="1"/>
  <c r="F22" i="3" l="1"/>
  <c r="F28" i="3" s="1"/>
  <c r="F30" i="3" s="1"/>
  <c r="F32" i="3" s="1"/>
  <c r="F53" i="3" s="1"/>
  <c r="F60" i="3" s="1"/>
  <c r="F59" i="3" s="1"/>
  <c r="F57" i="3" s="1"/>
  <c r="I93" i="2" l="1"/>
  <c r="I78" i="2"/>
  <c r="I101" i="2"/>
  <c r="I41" i="2"/>
  <c r="I62" i="2"/>
  <c r="I63" i="2" l="1"/>
  <c r="I105" i="2" s="1"/>
  <c r="I107" i="2" s="1"/>
  <c r="L37" i="5" l="1"/>
  <c r="H37" i="5"/>
  <c r="L33" i="5"/>
  <c r="H33" i="5"/>
  <c r="H31" i="5"/>
  <c r="H30" i="5"/>
  <c r="H28" i="5"/>
  <c r="E30" i="5"/>
  <c r="E28" i="5"/>
  <c r="H60" i="5"/>
  <c r="E60" i="5"/>
  <c r="E62" i="5"/>
  <c r="E92" i="5"/>
  <c r="F76" i="4" l="1"/>
  <c r="F65" i="3" l="1"/>
  <c r="I103" i="2" l="1"/>
  <c r="I104" i="2" s="1"/>
  <c r="E19" i="3" l="1"/>
  <c r="E22" i="3" s="1"/>
  <c r="E28" i="3" s="1"/>
  <c r="E30" i="3" s="1"/>
  <c r="E32" i="3" s="1"/>
  <c r="E53" i="3" s="1"/>
  <c r="E60" i="3" s="1"/>
  <c r="E59" i="3" s="1"/>
  <c r="E57" i="3" s="1"/>
  <c r="E65" i="3" s="1"/>
  <c r="H103" i="2"/>
  <c r="H78" i="2" l="1"/>
  <c r="H104" i="2" s="1"/>
  <c r="H105" i="2" l="1"/>
  <c r="H107" i="2" s="1"/>
  <c r="C6" i="5" l="1"/>
  <c r="A20" i="4"/>
  <c r="A13" i="3"/>
  <c r="B7" i="4" l="1"/>
  <c r="C3" i="3"/>
  <c r="B13" i="4"/>
  <c r="B9" i="4"/>
  <c r="C7" i="3"/>
  <c r="C4" i="3"/>
  <c r="B16" i="5" l="1"/>
  <c r="B10" i="5"/>
  <c r="B12" i="5"/>
  <c r="B14" i="5" l="1"/>
</calcChain>
</file>

<file path=xl/sharedStrings.xml><?xml version="1.0" encoding="utf-8"?>
<sst xmlns="http://schemas.openxmlformats.org/spreadsheetml/2006/main" count="1064" uniqueCount="440">
  <si>
    <t>Отчет составлен в соответствии с требованиями к содержанию и раскрытию информации МСФО  для предприятий МСБ
Республики Казахстан</t>
  </si>
  <si>
    <t>Форма</t>
  </si>
  <si>
    <t>БУХГАЛТЕРСКИЙ БАЛАНС</t>
  </si>
  <si>
    <t>Индекс:</t>
  </si>
  <si>
    <t>№ 1 - Б (баланс)</t>
  </si>
  <si>
    <t>Периодичность:</t>
  </si>
  <si>
    <t>Представляют:</t>
  </si>
  <si>
    <t>Куда представляется:</t>
  </si>
  <si>
    <t>Срок представления:</t>
  </si>
  <si>
    <t>Примечание:</t>
  </si>
  <si>
    <t xml:space="preserve">пояснение по заполнению отчета приведено в приложении к форме, предназначенной для </t>
  </si>
  <si>
    <t>сбора административных данных "Бухгалтерский баланс".</t>
  </si>
  <si>
    <t>Наименование организации</t>
  </si>
  <si>
    <t>Акционерное Общество "Phystech II"</t>
  </si>
  <si>
    <t>тысячах тенге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</si>
  <si>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</si>
  <si>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</si>
  <si>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</si>
  <si>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</si>
  <si>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</si>
  <si>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-</t>
  </si>
  <si>
    <t>Прочие краткосрочные финансовые активы</t>
  </si>
  <si>
    <t>Краткосрочная торговая и прочая дебиторская задолженность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</si>
  <si>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</si>
  <si>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</si>
  <si>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</si>
  <si>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</si>
  <si>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</si>
  <si>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</si>
  <si>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</si>
  <si>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</si>
  <si>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</si>
  <si>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</si>
  <si>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</si>
  <si>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</si>
  <si>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</si>
  <si>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100 + строка 101 + строка 200)</t>
  </si>
  <si>
    <t>III. Краткосрочные обязательства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</si>
  <si>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</si>
  <si>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</si>
  <si>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Вознаграждения работникам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</si>
  <si>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</si>
  <si>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</si>
  <si>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</si>
  <si>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</si>
  <si>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</si>
  <si>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</si>
  <si>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</si>
  <si>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</si>
  <si>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</si>
  <si>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</si>
  <si>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Нераспределенная прибыль (непокрытый убыток)</t>
  </si>
  <si>
    <t>Доля неконтролирующих собственников</t>
  </si>
  <si>
    <t>БАЛАНС (строка 300 + строка 301 + строка 400 + строка 500)</t>
  </si>
  <si>
    <t>Руководитель</t>
  </si>
  <si>
    <t>Дарибеков А. М.</t>
  </si>
  <si>
    <t>(фамилия, имя, отчество (при его наличии)</t>
  </si>
  <si>
    <t>(подпись)</t>
  </si>
  <si>
    <t>Главный бухгалтер</t>
  </si>
  <si>
    <t>Муршудова М. М.</t>
  </si>
  <si>
    <t>АО "Казахстанская фондовая биржа"</t>
  </si>
  <si>
    <t>№2 - ОПУ</t>
  </si>
  <si>
    <t>административных данных "Отчет о прибылях и убытках"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</si>
  <si>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</si>
  <si>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</si>
  <si>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</si>
  <si>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</si>
  <si>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</si>
  <si>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</si>
  <si>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</si>
  <si>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</si>
  <si>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</si>
  <si>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</si>
  <si>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</si>
  <si>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Прибыль (убыток) до налогообложения (+/- строки с 020 по 025)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</si>
  <si>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</si>
  <si>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</si>
  <si>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</si>
  <si>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</si>
  <si>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в том числе:</t>
  </si>
  <si>
    <t>собственников материнской организации</t>
  </si>
  <si>
    <t>доля неконтролирующих собственников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</si>
  <si>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</si>
  <si>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</si>
  <si>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</si>
  <si>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</si>
  <si>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ОТЧЕТ О ДВИЖЕНИИ ДЕНЕЖНЫХ СРЕДСТВ (Прямой метод)</t>
  </si>
  <si>
    <t>№ 3 - ДДС - П</t>
  </si>
  <si>
    <t>Примечание: пояснение по заполнению отчета приведено в приложении к форме, предназначенной для сбора административных</t>
  </si>
  <si>
    <t>данных "Отчет о движении денежных средств (прямой метод)"</t>
  </si>
  <si>
    <t xml:space="preserve">Наименование организации   Акционерное Общество "Phystech II"  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</si>
  <si>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</si>
  <si>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</si>
  <si>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</si>
  <si>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</si>
  <si>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</si>
  <si>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</si>
  <si>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</si>
  <si>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</si>
  <si>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</si>
  <si>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</si>
  <si>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</si>
  <si>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</si>
  <si>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</si>
  <si>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</si>
  <si>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</si>
  <si>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</si>
  <si>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</si>
  <si>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</si>
  <si>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</si>
  <si>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</si>
  <si>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</si>
  <si>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</si>
  <si>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</si>
  <si>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</si>
  <si>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</si>
  <si>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</si>
  <si>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</si>
  <si>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</si>
  <si>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</si>
  <si>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</si>
  <si>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</si>
  <si>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</si>
  <si>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</si>
  <si>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</si>
  <si>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</si>
  <si>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</si>
  <si>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</si>
  <si>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</si>
  <si>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</si>
  <si>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</si>
  <si>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</si>
  <si>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</si>
  <si>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</si>
  <si>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</si>
  <si>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</si>
  <si>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</si>
  <si>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</si>
  <si>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</si>
  <si>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</si>
  <si>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</si>
  <si>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ОТЧЕТ ОБ ИЗМЕНЕНИЯХ В КАПИТАЛЕ</t>
  </si>
  <si>
    <t>№ 5 - ИК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</si>
  <si>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</si>
  <si>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</si>
  <si>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Наименование компонентов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</si>
  <si>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</si>
  <si>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</si>
  <si>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</si>
  <si>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</si>
  <si>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Сальдо на 1 января предыдущего года</t>
  </si>
  <si>
    <t>Пересчитанное сальдо   (строка 010+/-строка 011)</t>
  </si>
  <si>
    <t>Прибыль (убыток) за год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</si>
  <si>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</si>
  <si>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</si>
  <si>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</si>
  <si>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</si>
  <si>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</si>
  <si>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</si>
  <si>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</si>
  <si>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</si>
  <si>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</si>
  <si>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</si>
  <si>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</si>
  <si>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</si>
  <si>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</si>
  <si>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</si>
  <si>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 (строка 100 + строка 200 + строка 300 + строка 319)</t>
  </si>
  <si>
    <t>Изменение в учетной политике</t>
  </si>
  <si>
    <t>Пересчитанное сальдо (строка 400+/- строка 401)</t>
  </si>
  <si>
    <t>Операции с собственниками всего (cумма строк с 710 по 718)</t>
  </si>
  <si>
    <t>Вознаграждения работников акциями</t>
  </si>
  <si>
    <t>Прочие краткосрочные обязательства</t>
  </si>
  <si>
    <r>
      <rPr>
        <b/>
        <sz val="11"/>
        <rFont val="Times New Roman"/>
        <family val="1"/>
        <charset val="204"/>
      </rPr>
      <t>Примечание</t>
    </r>
    <r>
      <rPr>
        <sz val="11"/>
        <rFont val="Times New Roman"/>
        <family val="1"/>
        <charset val="204"/>
      </rPr>
      <t xml:space="preserve">: пояснение по заполнению отчета приведено в приложении к форме, предназначенной для сбора </t>
    </r>
  </si>
  <si>
    <t xml:space="preserve">  Базовая и разводненная прибыль на одну акцию, в тенге</t>
  </si>
  <si>
    <t>Активы</t>
  </si>
  <si>
    <t>1</t>
  </si>
  <si>
    <t>2</t>
  </si>
  <si>
    <t>3</t>
  </si>
  <si>
    <t>4</t>
  </si>
  <si>
    <t>010</t>
  </si>
  <si>
    <t>Краткосрочные финансовые активы, оцениваемые по амортизированной стоимости</t>
  </si>
  <si>
    <t>011</t>
  </si>
  <si>
    <t>Краткосрочные финансовые активы, оцениваемые по справедливой стоимости через прочий совокупный доход</t>
  </si>
  <si>
    <t>012</t>
  </si>
  <si>
    <t>Краткосрочные финансовые активы, учитываемые по справедливой стоимости через прибыли или убытки</t>
  </si>
  <si>
    <t>013</t>
  </si>
  <si>
    <t>Краткосрочные производные финансовые инструменты</t>
  </si>
  <si>
    <t>014</t>
  </si>
  <si>
    <t>015</t>
  </si>
  <si>
    <t>016</t>
  </si>
  <si>
    <t>Краткосрочная дебиторская задолженность по аренде</t>
  </si>
  <si>
    <t>017</t>
  </si>
  <si>
    <t>Краткосрочные активы по договорам с покупателями</t>
  </si>
  <si>
    <t>018</t>
  </si>
  <si>
    <t>Текущий подоходный налог</t>
  </si>
  <si>
    <t>019</t>
  </si>
  <si>
    <t>020</t>
  </si>
  <si>
    <t>021</t>
  </si>
  <si>
    <t>022</t>
  </si>
  <si>
    <t>Итого краткосрочных активов (сумма строк с 010 по 022)</t>
  </si>
  <si>
    <t>100</t>
  </si>
  <si>
    <t>101</t>
  </si>
  <si>
    <t>Долгосрочные финансовые активы, оцениваемые по амортизированной стоимости</t>
  </si>
  <si>
    <t>110</t>
  </si>
  <si>
    <t>Долгосрочные финансовые активы, оцениваемые по справедливой стоимости через прочий совокупный доход</t>
  </si>
  <si>
    <t>111</t>
  </si>
  <si>
    <t>Долгосрочные финансовые активы, учитываемые по справедливой стоимости через прибыли или убытки</t>
  </si>
  <si>
    <t>112</t>
  </si>
  <si>
    <t>Долгосрочные производные финансовые инструменты</t>
  </si>
  <si>
    <t>113</t>
  </si>
  <si>
    <t>Инвестиции, учитываемые по первоначальной стоимости</t>
  </si>
  <si>
    <t>114</t>
  </si>
  <si>
    <t xml:space="preserve">Инвестиции, учитываемые методом долевого участия </t>
  </si>
  <si>
    <t>115</t>
  </si>
  <si>
    <t>116</t>
  </si>
  <si>
    <t>117</t>
  </si>
  <si>
    <t>Долгосрочная дебиторская задолженность по аренде</t>
  </si>
  <si>
    <t>118</t>
  </si>
  <si>
    <t>Долгосрочные активы по договорам с покупателями</t>
  </si>
  <si>
    <t>119</t>
  </si>
  <si>
    <t>120</t>
  </si>
  <si>
    <t>121</t>
  </si>
  <si>
    <t>Актив в форме права пользования</t>
  </si>
  <si>
    <t>122</t>
  </si>
  <si>
    <t>123</t>
  </si>
  <si>
    <t>124</t>
  </si>
  <si>
    <t>125</t>
  </si>
  <si>
    <t>126</t>
  </si>
  <si>
    <t>127</t>
  </si>
  <si>
    <t>Итого долгосрочных активов (сумма строк с 110 по 127)</t>
  </si>
  <si>
    <t>200</t>
  </si>
  <si>
    <t>Краткосрочные финансовые обязательства, оцениваемые по амортизированной стоимости</t>
  </si>
  <si>
    <t>210</t>
  </si>
  <si>
    <t>Краткосрочные финансовые обязательства, оцениваемые по справедливой стоимости через прибыль или убыток</t>
  </si>
  <si>
    <t>211</t>
  </si>
  <si>
    <t>212</t>
  </si>
  <si>
    <t>213</t>
  </si>
  <si>
    <t>214</t>
  </si>
  <si>
    <t>Краткосрочные  оценочные обязательства</t>
  </si>
  <si>
    <t>215</t>
  </si>
  <si>
    <t>Текущие налоговые обязательства по подоходному налогу</t>
  </si>
  <si>
    <t>216</t>
  </si>
  <si>
    <t>217</t>
  </si>
  <si>
    <t>Краткосрочная задолженность по аренде</t>
  </si>
  <si>
    <t>218</t>
  </si>
  <si>
    <t xml:space="preserve">Краткосрочные обязательства по договорам покупателями  </t>
  </si>
  <si>
    <t>219</t>
  </si>
  <si>
    <t>Государственные субсидии</t>
  </si>
  <si>
    <t>220</t>
  </si>
  <si>
    <t>Дивиденды к оплате</t>
  </si>
  <si>
    <t>221</t>
  </si>
  <si>
    <t>222</t>
  </si>
  <si>
    <t>Итого краткосрочных обязательств (сумма строк с 210 по 222)</t>
  </si>
  <si>
    <t>300</t>
  </si>
  <si>
    <t>301</t>
  </si>
  <si>
    <t>Долгосрочные финансовые обязательства, оцениваемые по амортизированной стоимости</t>
  </si>
  <si>
    <t>310</t>
  </si>
  <si>
    <t>Долгосрочные финансовые обязательства, оцениваемые по справедливой стоимости через прибыль или убыток</t>
  </si>
  <si>
    <t>311</t>
  </si>
  <si>
    <t>312</t>
  </si>
  <si>
    <t>313</t>
  </si>
  <si>
    <t>314</t>
  </si>
  <si>
    <t xml:space="preserve">Долгосрочные оценочные обязательства </t>
  </si>
  <si>
    <t>315</t>
  </si>
  <si>
    <t>316</t>
  </si>
  <si>
    <t>317</t>
  </si>
  <si>
    <t>Долгосрочная задолженность по аренде</t>
  </si>
  <si>
    <t>318</t>
  </si>
  <si>
    <t>Долгосрочные обязательства по договорам с покупателями</t>
  </si>
  <si>
    <t>319</t>
  </si>
  <si>
    <t>320</t>
  </si>
  <si>
    <t>321</t>
  </si>
  <si>
    <t>Итого долгосрочных обязательств (сумма строк с 310 по 321)</t>
  </si>
  <si>
    <t>400</t>
  </si>
  <si>
    <t>410</t>
  </si>
  <si>
    <t>411</t>
  </si>
  <si>
    <t>412</t>
  </si>
  <si>
    <t>Компоненты прочего совокупного дохода</t>
  </si>
  <si>
    <t>413</t>
  </si>
  <si>
    <t>414</t>
  </si>
  <si>
    <t>Прочий капитал</t>
  </si>
  <si>
    <t>415</t>
  </si>
  <si>
    <t>Итого капитал, относимый на собственников (сумма строк с 410 по 415)</t>
  </si>
  <si>
    <t>420</t>
  </si>
  <si>
    <t>421</t>
  </si>
  <si>
    <t>Всего капитал (строка 420 + строка 421)</t>
  </si>
  <si>
    <t>500</t>
  </si>
  <si>
    <t>(фамилия, имя, отчество (при его наличии))</t>
  </si>
  <si>
    <t>Место печати</t>
  </si>
  <si>
    <t>(при наличии)</t>
  </si>
  <si>
    <t>Итого операционная прибыль (убыток) (+/- строки с 012 по 014)</t>
  </si>
  <si>
    <t xml:space="preserve">Финансовые доходы </t>
  </si>
  <si>
    <t xml:space="preserve">Финансовые расходы </t>
  </si>
  <si>
    <t>023</t>
  </si>
  <si>
    <t>024</t>
  </si>
  <si>
    <t>025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</si>
  <si>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</si>
  <si>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</si>
  <si>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201</t>
  </si>
  <si>
    <t>Прочий совокупный доход, всего (сумма 420 и 440):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</si>
  <si>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</si>
  <si>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</si>
  <si>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 xml:space="preserve">эффект изменения в ставке подоходного налога на отсроченный налог 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</si>
  <si>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</si>
  <si>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</si>
  <si>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</si>
  <si>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</si>
  <si>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416</t>
  </si>
  <si>
    <t>корректировка при реклассификации в составе прибыли (убытка)</t>
  </si>
  <si>
    <t>417</t>
  </si>
  <si>
    <t>налоговый эффект компонентов прочего совокупного дохода</t>
  </si>
  <si>
    <t>418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</si>
  <si>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</si>
  <si>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</si>
  <si>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431</t>
  </si>
  <si>
    <t>432</t>
  </si>
  <si>
    <t>актуарные прибыли (убытки) по пенсионным обязательствам</t>
  </si>
  <si>
    <t>433</t>
  </si>
  <si>
    <t>434</t>
  </si>
  <si>
    <t>переоценка долевых финансовых инструментов, оцениваемых по справедливой стоимости через прочий совокупный доход</t>
  </si>
  <si>
    <t>435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</si>
  <si>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</si>
  <si>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440</t>
  </si>
  <si>
    <t>Общий совокупный доход (строка 300 + строка 400)</t>
  </si>
  <si>
    <t>Общий совокупный доход, относимый на:</t>
  </si>
  <si>
    <t>Прибыль на акцию</t>
  </si>
  <si>
    <t>600</t>
  </si>
  <si>
    <t>026</t>
  </si>
  <si>
    <t>027</t>
  </si>
  <si>
    <t>030</t>
  </si>
  <si>
    <t>1. Поступление денежных средств, всего (сумма строк с 041 по 052)</t>
  </si>
  <si>
    <t>040</t>
  </si>
  <si>
    <t>041</t>
  </si>
  <si>
    <t>042</t>
  </si>
  <si>
    <t>043</t>
  </si>
  <si>
    <t>044</t>
  </si>
  <si>
    <t>045</t>
  </si>
  <si>
    <t>046</t>
  </si>
  <si>
    <t xml:space="preserve">            изъятие денежных вкладов</t>
  </si>
  <si>
    <t>047</t>
  </si>
  <si>
    <t>048</t>
  </si>
  <si>
    <t>049</t>
  </si>
  <si>
    <t>050</t>
  </si>
  <si>
    <t>051</t>
  </si>
  <si>
    <t>052</t>
  </si>
  <si>
    <t>2. Выбытие денежных средств, всего (сумма строк с 061 по 073)</t>
  </si>
  <si>
    <t>060</t>
  </si>
  <si>
    <t>061</t>
  </si>
  <si>
    <t>062</t>
  </si>
  <si>
    <t>063</t>
  </si>
  <si>
    <t>064</t>
  </si>
  <si>
    <t>065</t>
  </si>
  <si>
    <t>066</t>
  </si>
  <si>
    <t xml:space="preserve">            размещение денежных вкладов</t>
  </si>
  <si>
    <t>067</t>
  </si>
  <si>
    <t>068</t>
  </si>
  <si>
    <t>069</t>
  </si>
  <si>
    <t>070</t>
  </si>
  <si>
    <t>071</t>
  </si>
  <si>
    <t>072</t>
  </si>
  <si>
    <t>073</t>
  </si>
  <si>
    <t>080</t>
  </si>
  <si>
    <t>090</t>
  </si>
  <si>
    <t>091</t>
  </si>
  <si>
    <t>092</t>
  </si>
  <si>
    <t>093</t>
  </si>
  <si>
    <t>094</t>
  </si>
  <si>
    <t>102</t>
  </si>
  <si>
    <t>103</t>
  </si>
  <si>
    <t>104</t>
  </si>
  <si>
    <t>105</t>
  </si>
  <si>
    <t>5. Влияние изменения балансовой стоимости денежных средств и их эквивалентов</t>
  </si>
  <si>
    <t>130</t>
  </si>
  <si>
    <t>6. Увеличение +/- уменьшение денежных средств (строка 030 +/- строка 080 +/- строка 110 +/- строка 120 +/- строка 130)</t>
  </si>
  <si>
    <t>140</t>
  </si>
  <si>
    <t>7. Денежные средства и их эквиваленты на начало отчетного периода</t>
  </si>
  <si>
    <t>150</t>
  </si>
  <si>
    <t>8. Денежные средства и их эквиваленты на конец отчетного периода</t>
  </si>
  <si>
    <t>160</t>
  </si>
  <si>
    <t>Капитал, относимый на собственников</t>
  </si>
  <si>
    <t>5</t>
  </si>
  <si>
    <t>6</t>
  </si>
  <si>
    <t>7</t>
  </si>
  <si>
    <t>8</t>
  </si>
  <si>
    <t>9</t>
  </si>
  <si>
    <t>10</t>
  </si>
  <si>
    <t>Общий совокупный доход, всего(строка 210 + строка 220):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</si>
  <si>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</si>
  <si>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</si>
  <si>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</si>
  <si>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</si>
  <si>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223</t>
  </si>
  <si>
    <t>224</t>
  </si>
  <si>
    <t>225</t>
  </si>
  <si>
    <t>эффект изменения в ставке подоходного налога на отсроченный налог</t>
  </si>
  <si>
    <t>226</t>
  </si>
  <si>
    <t>хеджирование денежных потоков (за минусом налогового эффекта)</t>
  </si>
  <si>
    <t>227</t>
  </si>
  <si>
    <t>228</t>
  </si>
  <si>
    <t>курсовая разница по инвестициям в зарубежные 
организации</t>
  </si>
  <si>
    <t>229</t>
  </si>
  <si>
    <t>401</t>
  </si>
  <si>
    <t>Общий совокупный доход, всего (строка 610 + строка 620):</t>
  </si>
  <si>
    <t>610</t>
  </si>
  <si>
    <t>Прочий совокупный доход, всего (сумма строк с 621 по 629):</t>
  </si>
  <si>
    <t>620</t>
  </si>
  <si>
    <t>621</t>
  </si>
  <si>
    <t>622</t>
  </si>
  <si>
    <t>623</t>
  </si>
  <si>
    <t>624</t>
  </si>
  <si>
    <t>625</t>
  </si>
  <si>
    <t>626</t>
  </si>
  <si>
    <t>627</t>
  </si>
  <si>
    <t xml:space="preserve">хеджирование чистых инвестиций в зарубежные операции </t>
  </si>
  <si>
    <t>628</t>
  </si>
  <si>
    <t>629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</si>
  <si>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</si>
  <si>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</si>
  <si>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</si>
  <si>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</si>
  <si>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</si>
  <si>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</si>
  <si>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</si>
  <si>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</si>
  <si>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</si>
  <si>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</si>
  <si>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</si>
  <si>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800</t>
  </si>
  <si>
    <t xml:space="preserve">за 1 полугодие 2020г. </t>
  </si>
  <si>
    <t>ежегодно не позднее 14 августа 2020  года,</t>
  </si>
  <si>
    <t xml:space="preserve">отчетный период  1 -ое полугодие  2020 г. </t>
  </si>
  <si>
    <t>за период с 01  января по 30 июня 2020 года</t>
  </si>
  <si>
    <t>За предыдущий период 30.06.2019г</t>
  </si>
  <si>
    <t>организации публичного интереса по результатам за январь по 14 августа 2020 года</t>
  </si>
  <si>
    <t>Сальдо на 30 июня 2020г (строка 500 + строка 600 + строка 700 + строка 719)</t>
  </si>
  <si>
    <t>Чистые активы</t>
  </si>
  <si>
    <t>Колличество простых акций, шт.</t>
  </si>
  <si>
    <t>Балансовая стоиомость простой акции в тенге:</t>
  </si>
  <si>
    <t>тыс.тенге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</si>
</sst>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_ ;[Red]\-#,##0\ "/>
    <numFmt numFmtId="165" formatCode="[=0]&quot;&quot;;General"/>
    <numFmt numFmtId="166" formatCode="#,##0,"/>
    <numFmt numFmtId="167" formatCode="[=0]&quot;-&quot;;General"/>
    <numFmt numFmtId="168" formatCode="[=-355818831.05]&quot;(355 819)&quot;;General"/>
    <numFmt numFmtId="169" formatCode="[=-11509119.57]&quot;(11 509)&quot;;General"/>
    <numFmt numFmtId="170" formatCode="[=-215552289.85]&quot;(215 552)&quot;;General"/>
    <numFmt numFmtId="171" formatCode="#,##0.000_ ;[Red]\-#,##0.000\ "/>
  </numFmts>
  <fonts count="2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6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u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i/>
      <sz val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4">
    <xf numFmtId="0" fontId="0" fillId="0" borderId="0" xfId="0"/>
    <xf numFmtId="0" fontId="2" fillId="0" borderId="0" xfId="1" applyFont="1" applyAlignment="1">
      <alignment horizontal="left"/>
    </xf>
    <xf numFmtId="0" fontId="5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0" fontId="1" fillId="0" borderId="0" xfId="4"/>
    <xf numFmtId="0" fontId="5" fillId="0" borderId="0" xfId="4" applyNumberFormat="1" applyFont="1" applyAlignment="1">
      <alignment horizontal="left" vertical="top"/>
    </xf>
    <xf numFmtId="0" fontId="1" fillId="0" borderId="0" xfId="4" applyNumberFormat="1" applyAlignment="1">
      <alignment horizontal="left"/>
    </xf>
    <xf numFmtId="0" fontId="1" fillId="0" borderId="0" xfId="5"/>
    <xf numFmtId="0" fontId="3" fillId="0" borderId="0" xfId="5" applyNumberFormat="1" applyFont="1" applyAlignment="1">
      <alignment horizontal="center" vertical="center" wrapText="1"/>
    </xf>
    <xf numFmtId="0" fontId="4" fillId="0" borderId="0" xfId="5" applyNumberFormat="1" applyFont="1" applyAlignment="1">
      <alignment horizontal="center" vertical="center"/>
    </xf>
    <xf numFmtId="0" fontId="5" fillId="0" borderId="0" xfId="5" applyFont="1" applyAlignment="1">
      <alignment horizontal="left"/>
    </xf>
    <xf numFmtId="0" fontId="2" fillId="0" borderId="0" xfId="5" applyFont="1" applyAlignment="1">
      <alignment horizontal="left"/>
    </xf>
    <xf numFmtId="0" fontId="5" fillId="2" borderId="0" xfId="5" applyNumberFormat="1" applyFont="1" applyFill="1" applyBorder="1" applyAlignment="1">
      <alignment horizontal="left" wrapText="1"/>
    </xf>
    <xf numFmtId="0" fontId="14" fillId="0" borderId="0" xfId="0" applyFont="1"/>
    <xf numFmtId="164" fontId="0" fillId="0" borderId="0" xfId="0" applyNumberFormat="1"/>
    <xf numFmtId="0" fontId="5" fillId="0" borderId="0" xfId="7" applyFont="1" applyAlignment="1">
      <alignment horizontal="left"/>
    </xf>
    <xf numFmtId="0" fontId="1" fillId="0" borderId="0" xfId="7"/>
    <xf numFmtId="0" fontId="1" fillId="0" borderId="8" xfId="7" applyFont="1" applyBorder="1" applyAlignment="1">
      <alignment horizontal="left"/>
    </xf>
    <xf numFmtId="164" fontId="1" fillId="0" borderId="0" xfId="7" applyNumberFormat="1"/>
    <xf numFmtId="0" fontId="11" fillId="0" borderId="0" xfId="7" applyNumberFormat="1" applyFont="1" applyAlignment="1">
      <alignment horizontal="center" vertical="top"/>
    </xf>
    <xf numFmtId="0" fontId="5" fillId="0" borderId="0" xfId="7" applyNumberFormat="1" applyFont="1" applyAlignment="1">
      <alignment horizontal="left"/>
    </xf>
    <xf numFmtId="3" fontId="0" fillId="0" borderId="0" xfId="0" applyNumberFormat="1"/>
    <xf numFmtId="0" fontId="15" fillId="0" borderId="0" xfId="0" applyFont="1"/>
    <xf numFmtId="0" fontId="16" fillId="3" borderId="30" xfId="0" applyFont="1" applyFill="1" applyBorder="1"/>
    <xf numFmtId="0" fontId="16" fillId="3" borderId="5" xfId="0" applyFont="1" applyFill="1" applyBorder="1"/>
    <xf numFmtId="0" fontId="16" fillId="3" borderId="31" xfId="0" applyFont="1" applyFill="1" applyBorder="1"/>
    <xf numFmtId="0" fontId="17" fillId="0" borderId="0" xfId="3" applyFont="1" applyAlignment="1">
      <alignment horizontal="left"/>
    </xf>
    <xf numFmtId="0" fontId="18" fillId="0" borderId="0" xfId="3" applyFont="1"/>
    <xf numFmtId="0" fontId="18" fillId="0" borderId="0" xfId="3" applyFont="1" applyAlignment="1">
      <alignment horizontal="left"/>
    </xf>
    <xf numFmtId="0" fontId="18" fillId="0" borderId="0" xfId="1" applyFont="1" applyAlignment="1">
      <alignment horizontal="left"/>
    </xf>
    <xf numFmtId="0" fontId="18" fillId="0" borderId="0" xfId="3" applyNumberFormat="1" applyFont="1" applyAlignment="1">
      <alignment horizontal="left" wrapText="1"/>
    </xf>
    <xf numFmtId="0" fontId="17" fillId="2" borderId="0" xfId="3" applyNumberFormat="1" applyFont="1" applyFill="1" applyBorder="1" applyAlignment="1">
      <alignment horizontal="left" wrapText="1"/>
    </xf>
    <xf numFmtId="0" fontId="18" fillId="0" borderId="0" xfId="3" applyFont="1" applyAlignment="1">
      <alignment horizontal="right"/>
    </xf>
    <xf numFmtId="3" fontId="16" fillId="3" borderId="2" xfId="0" applyNumberFormat="1" applyFont="1" applyFill="1" applyBorder="1"/>
    <xf numFmtId="0" fontId="17" fillId="0" borderId="0" xfId="3" applyNumberFormat="1" applyFont="1" applyAlignment="1">
      <alignment horizontal="left"/>
    </xf>
    <xf numFmtId="0" fontId="2" fillId="0" borderId="1" xfId="3" applyNumberFormat="1" applyFont="1" applyBorder="1" applyAlignment="1">
      <alignment horizontal="right" vertical="center" wrapText="1"/>
    </xf>
    <xf numFmtId="0" fontId="17" fillId="0" borderId="0" xfId="3" applyFont="1" applyAlignment="1">
      <alignment horizontal="left"/>
    </xf>
    <xf numFmtId="0" fontId="7" fillId="0" borderId="0" xfId="1" applyFont="1"/>
    <xf numFmtId="0" fontId="18" fillId="0" borderId="0" xfId="1" applyNumberFormat="1" applyFont="1" applyAlignment="1">
      <alignment horizontal="right"/>
    </xf>
    <xf numFmtId="0" fontId="9" fillId="0" borderId="0" xfId="1" applyFont="1" applyAlignment="1">
      <alignment horizontal="left" indent="5"/>
    </xf>
    <xf numFmtId="0" fontId="19" fillId="0" borderId="0" xfId="1" applyFont="1" applyAlignment="1">
      <alignment horizontal="left"/>
    </xf>
    <xf numFmtId="0" fontId="9" fillId="0" borderId="0" xfId="1" applyNumberFormat="1" applyFont="1" applyAlignment="1">
      <alignment horizontal="left" vertical="top" indent="5"/>
    </xf>
    <xf numFmtId="0" fontId="9" fillId="0" borderId="0" xfId="1" applyFont="1" applyAlignment="1"/>
    <xf numFmtId="0" fontId="19" fillId="0" borderId="0" xfId="1" applyFont="1" applyAlignment="1">
      <alignment horizontal="left" indent="5"/>
    </xf>
    <xf numFmtId="0" fontId="9" fillId="0" borderId="0" xfId="1" applyFont="1" applyAlignment="1">
      <alignment horizontal="left"/>
    </xf>
    <xf numFmtId="0" fontId="7" fillId="0" borderId="8" xfId="1" applyFont="1" applyBorder="1" applyAlignment="1">
      <alignment horizontal="left"/>
    </xf>
    <xf numFmtId="0" fontId="9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166" fontId="7" fillId="0" borderId="0" xfId="1" applyNumberFormat="1" applyFont="1"/>
    <xf numFmtId="0" fontId="12" fillId="0" borderId="26" xfId="3" applyNumberFormat="1" applyFont="1" applyBorder="1" applyAlignment="1">
      <alignment horizontal="centerContinuous" vertical="center" wrapText="1"/>
    </xf>
    <xf numFmtId="0" fontId="12" fillId="0" borderId="27" xfId="3" applyNumberFormat="1" applyFont="1" applyBorder="1" applyAlignment="1">
      <alignment horizontal="centerContinuous" vertical="center" wrapText="1"/>
    </xf>
    <xf numFmtId="0" fontId="12" fillId="0" borderId="28" xfId="3" applyNumberFormat="1" applyFont="1" applyBorder="1" applyAlignment="1">
      <alignment horizontal="centerContinuous" vertical="center" wrapText="1"/>
    </xf>
    <xf numFmtId="0" fontId="2" fillId="0" borderId="19" xfId="3" applyNumberFormat="1" applyFont="1" applyBorder="1" applyAlignment="1">
      <alignment horizontal="center" vertical="top" wrapText="1"/>
    </xf>
    <xf numFmtId="0" fontId="2" fillId="0" borderId="20" xfId="3" applyNumberFormat="1" applyFont="1" applyBorder="1" applyAlignment="1">
      <alignment horizontal="center" vertical="top" wrapText="1"/>
    </xf>
    <xf numFmtId="0" fontId="8" fillId="0" borderId="1" xfId="3" applyNumberFormat="1" applyFont="1" applyBorder="1" applyAlignment="1">
      <alignment horizontal="center" vertical="center" wrapText="1"/>
    </xf>
    <xf numFmtId="0" fontId="8" fillId="0" borderId="13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 wrapText="1"/>
    </xf>
    <xf numFmtId="0" fontId="5" fillId="0" borderId="1" xfId="3" applyNumberFormat="1" applyFont="1" applyBorder="1" applyAlignment="1">
      <alignment horizontal="center" vertical="center" wrapText="1"/>
    </xf>
    <xf numFmtId="0" fontId="5" fillId="0" borderId="16" xfId="3" applyNumberFormat="1" applyFont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right" vertical="center" wrapText="1"/>
    </xf>
    <xf numFmtId="0" fontId="2" fillId="0" borderId="16" xfId="3" applyNumberFormat="1" applyFont="1" applyBorder="1" applyAlignment="1">
      <alignment horizontal="center" vertical="center" wrapText="1"/>
    </xf>
    <xf numFmtId="165" fontId="2" fillId="0" borderId="16" xfId="3" applyNumberFormat="1" applyFont="1" applyBorder="1" applyAlignment="1">
      <alignment horizontal="right" vertical="center" wrapText="1"/>
    </xf>
    <xf numFmtId="164" fontId="19" fillId="2" borderId="3" xfId="1" applyNumberFormat="1" applyFont="1" applyFill="1" applyBorder="1" applyAlignment="1">
      <alignment horizontal="right" vertical="center"/>
    </xf>
    <xf numFmtId="164" fontId="2" fillId="2" borderId="1" xfId="3" applyNumberFormat="1" applyFont="1" applyFill="1" applyBorder="1" applyAlignment="1">
      <alignment horizontal="right" vertical="center" wrapText="1"/>
    </xf>
    <xf numFmtId="164" fontId="5" fillId="0" borderId="1" xfId="3" applyNumberFormat="1" applyFont="1" applyBorder="1" applyAlignment="1">
      <alignment horizontal="right" vertical="center" wrapText="1"/>
    </xf>
    <xf numFmtId="164" fontId="5" fillId="0" borderId="16" xfId="3" applyNumberFormat="1" applyFont="1" applyBorder="1" applyAlignment="1">
      <alignment horizontal="right" vertical="center" wrapText="1"/>
    </xf>
    <xf numFmtId="0" fontId="2" fillId="0" borderId="1" xfId="5" applyNumberFormat="1" applyFont="1" applyBorder="1" applyAlignment="1">
      <alignment horizontal="center" vertical="center" wrapText="1"/>
    </xf>
    <xf numFmtId="0" fontId="2" fillId="0" borderId="0" xfId="5" applyNumberFormat="1" applyFont="1" applyAlignment="1">
      <alignment horizontal="center" vertical="center" wrapText="1"/>
    </xf>
    <xf numFmtId="0" fontId="8" fillId="0" borderId="1" xfId="5" applyNumberFormat="1" applyFont="1" applyBorder="1" applyAlignment="1">
      <alignment horizontal="center" vertical="center"/>
    </xf>
    <xf numFmtId="0" fontId="1" fillId="0" borderId="1" xfId="5" applyNumberFormat="1" applyFont="1" applyBorder="1" applyAlignment="1">
      <alignment horizontal="center"/>
    </xf>
    <xf numFmtId="0" fontId="2" fillId="0" borderId="29" xfId="5" applyNumberFormat="1" applyFont="1" applyBorder="1" applyAlignment="1">
      <alignment horizontal="center" vertical="center"/>
    </xf>
    <xf numFmtId="0" fontId="2" fillId="0" borderId="14" xfId="5" applyNumberFormat="1" applyFont="1" applyBorder="1" applyAlignment="1">
      <alignment horizontal="center" vertical="center"/>
    </xf>
    <xf numFmtId="0" fontId="5" fillId="0" borderId="14" xfId="5" applyNumberFormat="1" applyFont="1" applyBorder="1" applyAlignment="1">
      <alignment horizontal="center" vertical="center"/>
    </xf>
    <xf numFmtId="0" fontId="5" fillId="0" borderId="39" xfId="5" applyNumberFormat="1" applyFont="1" applyBorder="1" applyAlignment="1">
      <alignment horizontal="center" vertical="top" wrapText="1"/>
    </xf>
    <xf numFmtId="0" fontId="2" fillId="0" borderId="39" xfId="5" applyNumberFormat="1" applyFont="1" applyBorder="1" applyAlignment="1">
      <alignment horizontal="center" vertical="center" wrapText="1"/>
    </xf>
    <xf numFmtId="0" fontId="5" fillId="0" borderId="39" xfId="5" applyNumberFormat="1" applyFont="1" applyBorder="1" applyAlignment="1">
      <alignment horizontal="center" vertical="center" wrapText="1"/>
    </xf>
    <xf numFmtId="0" fontId="2" fillId="0" borderId="40" xfId="5" applyNumberFormat="1" applyFont="1" applyBorder="1" applyAlignment="1">
      <alignment horizontal="center" vertical="center"/>
    </xf>
    <xf numFmtId="0" fontId="2" fillId="2" borderId="41" xfId="5" applyNumberFormat="1" applyFont="1" applyFill="1" applyBorder="1" applyAlignment="1">
      <alignment horizontal="center" vertical="center"/>
    </xf>
    <xf numFmtId="0" fontId="2" fillId="0" borderId="29" xfId="5" applyNumberFormat="1" applyFont="1" applyBorder="1" applyAlignment="1">
      <alignment horizontal="center" vertical="center" wrapText="1"/>
    </xf>
    <xf numFmtId="0" fontId="2" fillId="0" borderId="40" xfId="5" applyNumberFormat="1" applyFont="1" applyBorder="1" applyAlignment="1">
      <alignment horizontal="center" vertical="center" wrapText="1"/>
    </xf>
    <xf numFmtId="0" fontId="5" fillId="0" borderId="40" xfId="5" applyNumberFormat="1" applyFont="1" applyBorder="1" applyAlignment="1">
      <alignment horizontal="center" vertical="center"/>
    </xf>
    <xf numFmtId="0" fontId="5" fillId="0" borderId="41" xfId="5" applyNumberFormat="1" applyFont="1" applyBorder="1" applyAlignment="1">
      <alignment horizontal="center" vertical="center"/>
    </xf>
    <xf numFmtId="0" fontId="5" fillId="0" borderId="29" xfId="5" applyNumberFormat="1" applyFont="1" applyBorder="1" applyAlignment="1">
      <alignment horizontal="center" vertical="center"/>
    </xf>
    <xf numFmtId="0" fontId="2" fillId="0" borderId="41" xfId="5" applyNumberFormat="1" applyFont="1" applyBorder="1" applyAlignment="1">
      <alignment horizontal="center" vertical="center"/>
    </xf>
    <xf numFmtId="3" fontId="5" fillId="2" borderId="38" xfId="5" applyNumberFormat="1" applyFont="1" applyFill="1" applyBorder="1" applyAlignment="1">
      <alignment horizontal="right" vertical="center"/>
    </xf>
    <xf numFmtId="3" fontId="5" fillId="2" borderId="19" xfId="5" applyNumberFormat="1" applyFont="1" applyFill="1" applyBorder="1" applyAlignment="1">
      <alignment vertical="center"/>
    </xf>
    <xf numFmtId="3" fontId="5" fillId="0" borderId="20" xfId="5" applyNumberFormat="1" applyFont="1" applyBorder="1" applyAlignment="1">
      <alignment vertical="center"/>
    </xf>
    <xf numFmtId="3" fontId="2" fillId="2" borderId="1" xfId="5" applyNumberFormat="1" applyFont="1" applyFill="1" applyBorder="1" applyAlignment="1">
      <alignment horizontal="right" vertical="center"/>
    </xf>
    <xf numFmtId="3" fontId="2" fillId="2" borderId="32" xfId="5" applyNumberFormat="1" applyFont="1" applyFill="1" applyBorder="1" applyAlignment="1">
      <alignment horizontal="right" vertical="center"/>
    </xf>
    <xf numFmtId="3" fontId="2" fillId="2" borderId="1" xfId="5" applyNumberFormat="1" applyFont="1" applyFill="1" applyBorder="1" applyAlignment="1">
      <alignment vertical="center"/>
    </xf>
    <xf numFmtId="3" fontId="5" fillId="0" borderId="13" xfId="5" applyNumberFormat="1" applyFont="1" applyBorder="1" applyAlignment="1">
      <alignment vertical="center"/>
    </xf>
    <xf numFmtId="3" fontId="5" fillId="0" borderId="32" xfId="5" applyNumberFormat="1" applyFont="1" applyBorder="1" applyAlignment="1">
      <alignment horizontal="right" vertical="center"/>
    </xf>
    <xf numFmtId="3" fontId="5" fillId="0" borderId="1" xfId="5" applyNumberFormat="1" applyFont="1" applyBorder="1" applyAlignment="1">
      <alignment vertical="center"/>
    </xf>
    <xf numFmtId="3" fontId="2" fillId="2" borderId="3" xfId="5" applyNumberFormat="1" applyFont="1" applyFill="1" applyBorder="1" applyAlignment="1">
      <alignment horizontal="right" vertical="center"/>
    </xf>
    <xf numFmtId="3" fontId="2" fillId="2" borderId="34" xfId="5" applyNumberFormat="1" applyFont="1" applyFill="1" applyBorder="1" applyAlignment="1">
      <alignment horizontal="right" vertical="center"/>
    </xf>
    <xf numFmtId="3" fontId="2" fillId="2" borderId="42" xfId="5" applyNumberFormat="1" applyFont="1" applyFill="1" applyBorder="1" applyAlignment="1">
      <alignment horizontal="right" vertical="center"/>
    </xf>
    <xf numFmtId="3" fontId="2" fillId="2" borderId="16" xfId="5" applyNumberFormat="1" applyFont="1" applyFill="1" applyBorder="1" applyAlignment="1">
      <alignment vertical="center"/>
    </xf>
    <xf numFmtId="3" fontId="5" fillId="0" borderId="17" xfId="5" applyNumberFormat="1" applyFont="1" applyBorder="1" applyAlignment="1">
      <alignment vertical="center"/>
    </xf>
    <xf numFmtId="3" fontId="2" fillId="2" borderId="19" xfId="5" applyNumberFormat="1" applyFont="1" applyFill="1" applyBorder="1" applyAlignment="1">
      <alignment horizontal="right" vertical="center" wrapText="1"/>
    </xf>
    <xf numFmtId="3" fontId="2" fillId="2" borderId="38" xfId="5" applyNumberFormat="1" applyFont="1" applyFill="1" applyBorder="1" applyAlignment="1">
      <alignment horizontal="right" vertical="center" wrapText="1"/>
    </xf>
    <xf numFmtId="3" fontId="2" fillId="2" borderId="19" xfId="5" applyNumberFormat="1" applyFont="1" applyFill="1" applyBorder="1" applyAlignment="1">
      <alignment vertical="center" wrapText="1"/>
    </xf>
    <xf numFmtId="3" fontId="2" fillId="2" borderId="3" xfId="5" applyNumberFormat="1" applyFont="1" applyFill="1" applyBorder="1" applyAlignment="1">
      <alignment horizontal="right" vertical="center" wrapText="1"/>
    </xf>
    <xf numFmtId="3" fontId="2" fillId="2" borderId="34" xfId="5" applyNumberFormat="1" applyFont="1" applyFill="1" applyBorder="1" applyAlignment="1">
      <alignment horizontal="right" vertical="center" wrapText="1"/>
    </xf>
    <xf numFmtId="3" fontId="2" fillId="2" borderId="1" xfId="5" applyNumberFormat="1" applyFont="1" applyFill="1" applyBorder="1" applyAlignment="1">
      <alignment vertical="center" wrapText="1"/>
    </xf>
    <xf numFmtId="3" fontId="5" fillId="0" borderId="13" xfId="5" applyNumberFormat="1" applyFont="1" applyBorder="1" applyAlignment="1">
      <alignment vertical="center" wrapText="1"/>
    </xf>
    <xf numFmtId="3" fontId="5" fillId="0" borderId="3" xfId="5" applyNumberFormat="1" applyFont="1" applyBorder="1" applyAlignment="1">
      <alignment horizontal="right" vertical="center"/>
    </xf>
    <xf numFmtId="3" fontId="5" fillId="0" borderId="34" xfId="5" applyNumberFormat="1" applyFont="1" applyBorder="1" applyAlignment="1">
      <alignment horizontal="right" vertical="center"/>
    </xf>
    <xf numFmtId="3" fontId="5" fillId="0" borderId="24" xfId="5" applyNumberFormat="1" applyFont="1" applyBorder="1" applyAlignment="1">
      <alignment horizontal="right" vertical="center"/>
    </xf>
    <xf numFmtId="3" fontId="5" fillId="2" borderId="1" xfId="5" applyNumberFormat="1" applyFont="1" applyFill="1" applyBorder="1" applyAlignment="1">
      <alignment vertical="center"/>
    </xf>
    <xf numFmtId="3" fontId="2" fillId="2" borderId="24" xfId="5" applyNumberFormat="1" applyFont="1" applyFill="1" applyBorder="1" applyAlignment="1">
      <alignment horizontal="right" vertical="center"/>
    </xf>
    <xf numFmtId="3" fontId="2" fillId="2" borderId="43" xfId="5" applyNumberFormat="1" applyFont="1" applyFill="1" applyBorder="1" applyAlignment="1">
      <alignment horizontal="right" vertical="center"/>
    </xf>
    <xf numFmtId="3" fontId="2" fillId="2" borderId="19" xfId="5" applyNumberFormat="1" applyFont="1" applyFill="1" applyBorder="1" applyAlignment="1">
      <alignment horizontal="right" vertical="center"/>
    </xf>
    <xf numFmtId="3" fontId="2" fillId="2" borderId="38" xfId="5" applyNumberFormat="1" applyFont="1" applyFill="1" applyBorder="1" applyAlignment="1">
      <alignment horizontal="right" vertical="center"/>
    </xf>
    <xf numFmtId="3" fontId="2" fillId="2" borderId="19" xfId="5" applyNumberFormat="1" applyFont="1" applyFill="1" applyBorder="1" applyAlignment="1">
      <alignment vertical="center"/>
    </xf>
    <xf numFmtId="164" fontId="9" fillId="2" borderId="3" xfId="1" applyNumberFormat="1" applyFont="1" applyFill="1" applyBorder="1" applyAlignment="1">
      <alignment horizontal="right" vertical="center"/>
    </xf>
    <xf numFmtId="166" fontId="23" fillId="0" borderId="1" xfId="8" applyNumberFormat="1" applyFont="1" applyBorder="1" applyAlignment="1">
      <alignment horizontal="right" vertical="center"/>
    </xf>
    <xf numFmtId="0" fontId="24" fillId="0" borderId="1" xfId="8" applyNumberFormat="1" applyFont="1" applyBorder="1" applyAlignment="1">
      <alignment horizontal="right"/>
    </xf>
    <xf numFmtId="166" fontId="24" fillId="2" borderId="1" xfId="8" applyNumberFormat="1" applyFont="1" applyFill="1" applyBorder="1" applyAlignment="1">
      <alignment horizontal="right" vertical="center"/>
    </xf>
    <xf numFmtId="0" fontId="24" fillId="2" borderId="1" xfId="8" applyNumberFormat="1" applyFont="1" applyFill="1" applyBorder="1" applyAlignment="1">
      <alignment horizontal="right" vertical="center"/>
    </xf>
    <xf numFmtId="166" fontId="23" fillId="0" borderId="3" xfId="8" applyNumberFormat="1" applyFont="1" applyBorder="1" applyAlignment="1">
      <alignment horizontal="right" vertical="center"/>
    </xf>
    <xf numFmtId="0" fontId="24" fillId="0" borderId="1" xfId="8" applyNumberFormat="1" applyFont="1" applyBorder="1" applyAlignment="1">
      <alignment horizontal="right" vertical="top"/>
    </xf>
    <xf numFmtId="166" fontId="24" fillId="2" borderId="3" xfId="8" applyNumberFormat="1" applyFont="1" applyFill="1" applyBorder="1" applyAlignment="1">
      <alignment horizontal="right" vertical="center"/>
    </xf>
    <xf numFmtId="168" fontId="23" fillId="0" borderId="3" xfId="8" applyNumberFormat="1" applyFont="1" applyBorder="1" applyAlignment="1">
      <alignment horizontal="right" vertical="center"/>
    </xf>
    <xf numFmtId="0" fontId="23" fillId="0" borderId="1" xfId="8" applyNumberFormat="1" applyFont="1" applyBorder="1" applyAlignment="1">
      <alignment horizontal="right" vertical="center"/>
    </xf>
    <xf numFmtId="0" fontId="24" fillId="2" borderId="3" xfId="8" applyNumberFormat="1" applyFont="1" applyFill="1" applyBorder="1" applyAlignment="1">
      <alignment horizontal="right" vertical="center"/>
    </xf>
    <xf numFmtId="165" fontId="24" fillId="0" borderId="1" xfId="8" applyNumberFormat="1" applyFont="1" applyBorder="1" applyAlignment="1">
      <alignment horizontal="right" vertical="top"/>
    </xf>
    <xf numFmtId="0" fontId="24" fillId="0" borderId="1" xfId="8" applyNumberFormat="1" applyFont="1" applyBorder="1" applyAlignment="1">
      <alignment horizontal="center" vertical="center"/>
    </xf>
    <xf numFmtId="0" fontId="23" fillId="0" borderId="3" xfId="8" applyNumberFormat="1" applyFont="1" applyBorder="1" applyAlignment="1">
      <alignment horizontal="center" vertical="center"/>
    </xf>
    <xf numFmtId="0" fontId="24" fillId="0" borderId="1" xfId="8" applyNumberFormat="1" applyFont="1" applyBorder="1" applyAlignment="1">
      <alignment horizontal="center" vertical="top" wrapText="1"/>
    </xf>
    <xf numFmtId="0" fontId="26" fillId="0" borderId="1" xfId="8" applyNumberFormat="1" applyFont="1" applyBorder="1" applyAlignment="1">
      <alignment horizontal="center" vertical="center"/>
    </xf>
    <xf numFmtId="0" fontId="23" fillId="0" borderId="1" xfId="8" applyNumberFormat="1" applyFont="1" applyBorder="1" applyAlignment="1">
      <alignment horizontal="center" vertical="center"/>
    </xf>
    <xf numFmtId="0" fontId="24" fillId="0" borderId="1" xfId="8" applyNumberFormat="1" applyFont="1" applyBorder="1" applyAlignment="1">
      <alignment horizontal="center" vertical="top"/>
    </xf>
    <xf numFmtId="0" fontId="24" fillId="0" borderId="3" xfId="8" applyNumberFormat="1" applyFont="1" applyBorder="1" applyAlignment="1">
      <alignment horizontal="center" vertical="center"/>
    </xf>
    <xf numFmtId="169" fontId="23" fillId="0" borderId="3" xfId="8" applyNumberFormat="1" applyFont="1" applyBorder="1" applyAlignment="1">
      <alignment horizontal="right" vertical="center"/>
    </xf>
    <xf numFmtId="0" fontId="23" fillId="2" borderId="3" xfId="8" applyNumberFormat="1" applyFont="1" applyFill="1" applyBorder="1" applyAlignment="1">
      <alignment horizontal="right" vertical="center"/>
    </xf>
    <xf numFmtId="170" fontId="23" fillId="0" borderId="3" xfId="8" applyNumberFormat="1" applyFont="1" applyBorder="1" applyAlignment="1">
      <alignment horizontal="right" vertical="center"/>
    </xf>
    <xf numFmtId="164" fontId="23" fillId="0" borderId="3" xfId="8" applyNumberFormat="1" applyFont="1" applyBorder="1" applyAlignment="1">
      <alignment horizontal="right" vertical="center"/>
    </xf>
    <xf numFmtId="0" fontId="19" fillId="0" borderId="19" xfId="1" applyNumberFormat="1" applyFont="1" applyBorder="1" applyAlignment="1">
      <alignment horizontal="center" vertical="top" wrapText="1"/>
    </xf>
    <xf numFmtId="0" fontId="21" fillId="0" borderId="6" xfId="1" applyNumberFormat="1" applyFont="1" applyBorder="1" applyAlignment="1">
      <alignment horizontal="center" vertical="center"/>
    </xf>
    <xf numFmtId="3" fontId="7" fillId="0" borderId="48" xfId="1" applyNumberFormat="1" applyFont="1" applyBorder="1" applyAlignment="1">
      <alignment horizontal="left" vertical="top"/>
    </xf>
    <xf numFmtId="164" fontId="7" fillId="0" borderId="0" xfId="1" applyNumberFormat="1" applyFont="1"/>
    <xf numFmtId="164" fontId="23" fillId="0" borderId="1" xfId="8" applyNumberFormat="1" applyFont="1" applyBorder="1" applyAlignment="1">
      <alignment horizontal="right" vertical="center"/>
    </xf>
    <xf numFmtId="164" fontId="24" fillId="0" borderId="1" xfId="8" applyNumberFormat="1" applyFont="1" applyBorder="1" applyAlignment="1">
      <alignment horizontal="right"/>
    </xf>
    <xf numFmtId="164" fontId="24" fillId="2" borderId="1" xfId="8" applyNumberFormat="1" applyFont="1" applyFill="1" applyBorder="1" applyAlignment="1">
      <alignment horizontal="right" vertical="center"/>
    </xf>
    <xf numFmtId="164" fontId="24" fillId="0" borderId="1" xfId="8" applyNumberFormat="1" applyFont="1" applyBorder="1" applyAlignment="1">
      <alignment horizontal="right" vertical="top"/>
    </xf>
    <xf numFmtId="164" fontId="24" fillId="2" borderId="3" xfId="8" applyNumberFormat="1" applyFont="1" applyFill="1" applyBorder="1" applyAlignment="1">
      <alignment horizontal="right" vertical="center"/>
    </xf>
    <xf numFmtId="164" fontId="2" fillId="2" borderId="1" xfId="8" applyNumberFormat="1" applyFont="1" applyFill="1" applyBorder="1" applyAlignment="1">
      <alignment horizontal="right" vertical="center"/>
    </xf>
    <xf numFmtId="164" fontId="23" fillId="2" borderId="3" xfId="8" applyNumberFormat="1" applyFont="1" applyFill="1" applyBorder="1" applyAlignment="1">
      <alignment horizontal="right" vertical="center"/>
    </xf>
    <xf numFmtId="0" fontId="5" fillId="0" borderId="19" xfId="5" applyNumberFormat="1" applyFont="1" applyBorder="1" applyAlignment="1">
      <alignment horizontal="right" vertical="center"/>
    </xf>
    <xf numFmtId="0" fontId="2" fillId="2" borderId="3" xfId="5" applyNumberFormat="1" applyFont="1" applyFill="1" applyBorder="1" applyAlignment="1">
      <alignment horizontal="right" vertical="center"/>
    </xf>
    <xf numFmtId="0" fontId="2" fillId="2" borderId="34" xfId="5" applyNumberFormat="1" applyFont="1" applyFill="1" applyBorder="1" applyAlignment="1">
      <alignment horizontal="right" vertical="center"/>
    </xf>
    <xf numFmtId="0" fontId="5" fillId="0" borderId="3" xfId="5" applyNumberFormat="1" applyFont="1" applyBorder="1" applyAlignment="1">
      <alignment horizontal="right" vertical="center"/>
    </xf>
    <xf numFmtId="0" fontId="5" fillId="0" borderId="34" xfId="5" applyNumberFormat="1" applyFont="1" applyBorder="1" applyAlignment="1">
      <alignment horizontal="right" vertical="center"/>
    </xf>
    <xf numFmtId="0" fontId="2" fillId="2" borderId="3" xfId="5" applyNumberFormat="1" applyFont="1" applyFill="1" applyBorder="1" applyAlignment="1">
      <alignment horizontal="right" vertical="center" wrapText="1"/>
    </xf>
    <xf numFmtId="164" fontId="5" fillId="0" borderId="19" xfId="5" applyNumberFormat="1" applyFont="1" applyBorder="1" applyAlignment="1">
      <alignment horizontal="right" vertical="center"/>
    </xf>
    <xf numFmtId="164" fontId="5" fillId="0" borderId="19" xfId="5" applyNumberFormat="1" applyFont="1" applyBorder="1" applyAlignment="1">
      <alignment vertical="center"/>
    </xf>
    <xf numFmtId="164" fontId="5" fillId="0" borderId="20" xfId="5" applyNumberFormat="1" applyFont="1" applyBorder="1" applyAlignment="1">
      <alignment vertical="center"/>
    </xf>
    <xf numFmtId="164" fontId="2" fillId="2" borderId="1" xfId="5" applyNumberFormat="1" applyFont="1" applyFill="1" applyBorder="1" applyAlignment="1">
      <alignment vertical="center"/>
    </xf>
    <xf numFmtId="164" fontId="5" fillId="0" borderId="13" xfId="5" applyNumberFormat="1" applyFont="1" applyBorder="1" applyAlignment="1">
      <alignment vertical="center"/>
    </xf>
    <xf numFmtId="164" fontId="5" fillId="0" borderId="1" xfId="5" applyNumberFormat="1" applyFont="1" applyBorder="1" applyAlignment="1">
      <alignment vertical="center"/>
    </xf>
    <xf numFmtId="164" fontId="5" fillId="0" borderId="3" xfId="5" applyNumberFormat="1" applyFont="1" applyBorder="1" applyAlignment="1">
      <alignment horizontal="right" vertical="center"/>
    </xf>
    <xf numFmtId="164" fontId="2" fillId="2" borderId="1" xfId="5" applyNumberFormat="1" applyFont="1" applyFill="1" applyBorder="1" applyAlignment="1">
      <alignment vertical="center" wrapText="1"/>
    </xf>
    <xf numFmtId="164" fontId="5" fillId="0" borderId="13" xfId="5" applyNumberFormat="1" applyFont="1" applyBorder="1" applyAlignment="1">
      <alignment vertical="center" wrapText="1"/>
    </xf>
    <xf numFmtId="164" fontId="2" fillId="2" borderId="3" xfId="5" applyNumberFormat="1" applyFont="1" applyFill="1" applyBorder="1" applyAlignment="1">
      <alignment horizontal="right" vertical="center" wrapText="1"/>
    </xf>
    <xf numFmtId="0" fontId="9" fillId="3" borderId="23" xfId="0" applyNumberFormat="1" applyFont="1" applyFill="1" applyBorder="1" applyAlignment="1">
      <alignment horizontal="center" vertical="center"/>
    </xf>
    <xf numFmtId="164" fontId="10" fillId="3" borderId="49" xfId="1" applyNumberFormat="1" applyFont="1" applyFill="1" applyBorder="1" applyAlignment="1">
      <alignment horizontal="right" vertical="center"/>
    </xf>
    <xf numFmtId="0" fontId="9" fillId="6" borderId="2" xfId="0" applyNumberFormat="1" applyFont="1" applyFill="1" applyBorder="1" applyAlignment="1">
      <alignment horizontal="center" vertical="center"/>
    </xf>
    <xf numFmtId="164" fontId="0" fillId="6" borderId="48" xfId="0" applyNumberFormat="1" applyFont="1" applyFill="1" applyBorder="1" applyAlignment="1">
      <alignment horizontal="right"/>
    </xf>
    <xf numFmtId="3" fontId="19" fillId="7" borderId="1" xfId="1" applyNumberFormat="1" applyFont="1" applyFill="1" applyBorder="1" applyAlignment="1">
      <alignment horizontal="right" vertical="center"/>
    </xf>
    <xf numFmtId="0" fontId="19" fillId="0" borderId="20" xfId="1" applyNumberFormat="1" applyFont="1" applyBorder="1" applyAlignment="1">
      <alignment horizontal="center" vertical="top" wrapText="1"/>
    </xf>
    <xf numFmtId="0" fontId="21" fillId="0" borderId="50" xfId="1" applyNumberFormat="1" applyFont="1" applyBorder="1" applyAlignment="1">
      <alignment horizontal="center" vertical="center"/>
    </xf>
    <xf numFmtId="0" fontId="7" fillId="0" borderId="51" xfId="1" applyFont="1" applyBorder="1" applyAlignment="1">
      <alignment horizontal="left"/>
    </xf>
    <xf numFmtId="164" fontId="19" fillId="2" borderId="13" xfId="1" applyNumberFormat="1" applyFont="1" applyFill="1" applyBorder="1" applyAlignment="1">
      <alignment horizontal="right" vertical="top"/>
    </xf>
    <xf numFmtId="164" fontId="19" fillId="2" borderId="13" xfId="1" applyNumberFormat="1" applyFont="1" applyFill="1" applyBorder="1" applyAlignment="1">
      <alignment horizontal="right" vertical="center"/>
    </xf>
    <xf numFmtId="164" fontId="9" fillId="0" borderId="17" xfId="1" applyNumberFormat="1" applyFont="1" applyBorder="1" applyAlignment="1">
      <alignment horizontal="right" vertical="center"/>
    </xf>
    <xf numFmtId="164" fontId="19" fillId="2" borderId="52" xfId="1" applyNumberFormat="1" applyFont="1" applyFill="1" applyBorder="1" applyAlignment="1">
      <alignment horizontal="right" vertical="center"/>
    </xf>
    <xf numFmtId="164" fontId="7" fillId="0" borderId="53" xfId="1" applyNumberFormat="1" applyFont="1" applyBorder="1" applyAlignment="1">
      <alignment horizontal="left"/>
    </xf>
    <xf numFmtId="164" fontId="9" fillId="4" borderId="49" xfId="1" applyNumberFormat="1" applyFont="1" applyFill="1" applyBorder="1" applyAlignment="1">
      <alignment horizontal="right" vertical="center"/>
    </xf>
    <xf numFmtId="0" fontId="7" fillId="0" borderId="53" xfId="1" applyNumberFormat="1" applyFont="1" applyBorder="1" applyAlignment="1">
      <alignment horizontal="left"/>
    </xf>
    <xf numFmtId="3" fontId="19" fillId="2" borderId="20" xfId="1" applyNumberFormat="1" applyFont="1" applyFill="1" applyBorder="1" applyAlignment="1">
      <alignment horizontal="right" vertical="center"/>
    </xf>
    <xf numFmtId="3" fontId="19" fillId="2" borderId="52" xfId="1" applyNumberFormat="1" applyFont="1" applyFill="1" applyBorder="1" applyAlignment="1">
      <alignment horizontal="right" vertical="center"/>
    </xf>
    <xf numFmtId="3" fontId="19" fillId="2" borderId="13" xfId="1" applyNumberFormat="1" applyFont="1" applyFill="1" applyBorder="1" applyAlignment="1">
      <alignment horizontal="right" vertical="center"/>
    </xf>
    <xf numFmtId="3" fontId="9" fillId="0" borderId="13" xfId="1" applyNumberFormat="1" applyFont="1" applyBorder="1" applyAlignment="1">
      <alignment horizontal="right" vertical="center"/>
    </xf>
    <xf numFmtId="3" fontId="19" fillId="2" borderId="50" xfId="1" applyNumberFormat="1" applyFont="1" applyFill="1" applyBorder="1" applyAlignment="1">
      <alignment horizontal="right" vertical="center"/>
    </xf>
    <xf numFmtId="3" fontId="19" fillId="7" borderId="52" xfId="1" applyNumberFormat="1" applyFont="1" applyFill="1" applyBorder="1" applyAlignment="1">
      <alignment horizontal="right" vertical="center"/>
    </xf>
    <xf numFmtId="3" fontId="9" fillId="7" borderId="17" xfId="1" applyNumberFormat="1" applyFont="1" applyFill="1" applyBorder="1" applyAlignment="1">
      <alignment horizontal="right" vertical="center"/>
    </xf>
    <xf numFmtId="3" fontId="7" fillId="7" borderId="52" xfId="1" applyNumberFormat="1" applyFont="1" applyFill="1" applyBorder="1" applyAlignment="1">
      <alignment horizontal="left" vertical="top"/>
    </xf>
    <xf numFmtId="3" fontId="19" fillId="7" borderId="13" xfId="1" applyNumberFormat="1" applyFont="1" applyFill="1" applyBorder="1" applyAlignment="1">
      <alignment horizontal="right" vertical="center"/>
    </xf>
    <xf numFmtId="0" fontId="15" fillId="0" borderId="13" xfId="0" applyFont="1" applyBorder="1"/>
    <xf numFmtId="3" fontId="9" fillId="4" borderId="52" xfId="1" applyNumberFormat="1" applyFont="1" applyFill="1" applyBorder="1" applyAlignment="1">
      <alignment horizontal="right" vertical="center"/>
    </xf>
    <xf numFmtId="164" fontId="19" fillId="7" borderId="52" xfId="1" applyNumberFormat="1" applyFont="1" applyFill="1" applyBorder="1" applyAlignment="1">
      <alignment horizontal="right" vertical="center"/>
    </xf>
    <xf numFmtId="164" fontId="9" fillId="7" borderId="49" xfId="1" applyNumberFormat="1" applyFont="1" applyFill="1" applyBorder="1" applyAlignment="1">
      <alignment horizontal="right" vertical="center"/>
    </xf>
    <xf numFmtId="0" fontId="7" fillId="0" borderId="54" xfId="1" applyFont="1" applyBorder="1" applyAlignment="1">
      <alignment horizontal="left"/>
    </xf>
    <xf numFmtId="164" fontId="19" fillId="2" borderId="35" xfId="1" applyNumberFormat="1" applyFont="1" applyFill="1" applyBorder="1" applyAlignment="1">
      <alignment horizontal="right" vertical="center"/>
    </xf>
    <xf numFmtId="164" fontId="19" fillId="2" borderId="37" xfId="1" applyNumberFormat="1" applyFont="1" applyFill="1" applyBorder="1" applyAlignment="1">
      <alignment horizontal="right" vertical="top"/>
    </xf>
    <xf numFmtId="164" fontId="19" fillId="2" borderId="37" xfId="1" applyNumberFormat="1" applyFont="1" applyFill="1" applyBorder="1" applyAlignment="1">
      <alignment horizontal="right" vertical="center"/>
    </xf>
    <xf numFmtId="164" fontId="9" fillId="0" borderId="55" xfId="1" applyNumberFormat="1" applyFont="1" applyBorder="1" applyAlignment="1">
      <alignment horizontal="right" vertical="center"/>
    </xf>
    <xf numFmtId="167" fontId="19" fillId="2" borderId="35" xfId="1" applyNumberFormat="1" applyFont="1" applyFill="1" applyBorder="1" applyAlignment="1">
      <alignment horizontal="right" vertical="center"/>
    </xf>
    <xf numFmtId="0" fontId="7" fillId="0" borderId="33" xfId="1" applyFont="1" applyBorder="1" applyAlignment="1">
      <alignment horizontal="left"/>
    </xf>
    <xf numFmtId="167" fontId="19" fillId="2" borderId="37" xfId="1" applyNumberFormat="1" applyFont="1" applyFill="1" applyBorder="1" applyAlignment="1">
      <alignment horizontal="right" vertical="center"/>
    </xf>
    <xf numFmtId="0" fontId="19" fillId="2" borderId="37" xfId="1" applyNumberFormat="1" applyFont="1" applyFill="1" applyBorder="1" applyAlignment="1">
      <alignment horizontal="right" vertical="center"/>
    </xf>
    <xf numFmtId="3" fontId="9" fillId="0" borderId="56" xfId="1" applyNumberFormat="1" applyFont="1" applyBorder="1" applyAlignment="1">
      <alignment horizontal="right" vertical="center"/>
    </xf>
    <xf numFmtId="164" fontId="9" fillId="4" borderId="56" xfId="1" applyNumberFormat="1" applyFont="1" applyFill="1" applyBorder="1" applyAlignment="1">
      <alignment horizontal="right" vertical="center"/>
    </xf>
    <xf numFmtId="0" fontId="7" fillId="0" borderId="33" xfId="1" applyNumberFormat="1" applyFont="1" applyBorder="1" applyAlignment="1">
      <alignment horizontal="left"/>
    </xf>
    <xf numFmtId="164" fontId="19" fillId="2" borderId="28" xfId="1" applyNumberFormat="1" applyFont="1" applyFill="1" applyBorder="1" applyAlignment="1">
      <alignment horizontal="right" vertical="center"/>
    </xf>
    <xf numFmtId="164" fontId="9" fillId="0" borderId="37" xfId="1" applyNumberFormat="1" applyFont="1" applyBorder="1" applyAlignment="1">
      <alignment horizontal="right" vertical="center"/>
    </xf>
    <xf numFmtId="164" fontId="19" fillId="2" borderId="57" xfId="1" applyNumberFormat="1" applyFont="1" applyFill="1" applyBorder="1" applyAlignment="1">
      <alignment horizontal="right" vertical="center"/>
    </xf>
    <xf numFmtId="164" fontId="7" fillId="0" borderId="58" xfId="1" applyNumberFormat="1" applyFont="1" applyBorder="1" applyAlignment="1">
      <alignment horizontal="left" vertical="top"/>
    </xf>
    <xf numFmtId="3" fontId="19" fillId="7" borderId="35" xfId="1" applyNumberFormat="1" applyFont="1" applyFill="1" applyBorder="1" applyAlignment="1">
      <alignment horizontal="right" vertical="center"/>
    </xf>
    <xf numFmtId="164" fontId="9" fillId="4" borderId="35" xfId="1" applyNumberFormat="1" applyFont="1" applyFill="1" applyBorder="1" applyAlignment="1">
      <alignment horizontal="right" vertical="center"/>
    </xf>
    <xf numFmtId="164" fontId="10" fillId="3" borderId="56" xfId="1" applyNumberFormat="1" applyFont="1" applyFill="1" applyBorder="1" applyAlignment="1">
      <alignment horizontal="right" vertical="center"/>
    </xf>
    <xf numFmtId="0" fontId="7" fillId="0" borderId="45" xfId="1" applyFont="1" applyBorder="1" applyAlignment="1">
      <alignment horizontal="left"/>
    </xf>
    <xf numFmtId="0" fontId="19" fillId="0" borderId="59" xfId="1" applyNumberFormat="1" applyFont="1" applyBorder="1" applyAlignment="1">
      <alignment horizontal="center" vertical="center"/>
    </xf>
    <xf numFmtId="0" fontId="19" fillId="0" borderId="60" xfId="1" applyNumberFormat="1" applyFont="1" applyBorder="1" applyAlignment="1">
      <alignment horizontal="center" vertical="center"/>
    </xf>
    <xf numFmtId="0" fontId="9" fillId="0" borderId="61" xfId="1" applyNumberFormat="1" applyFont="1" applyBorder="1" applyAlignment="1">
      <alignment horizontal="center" vertical="top"/>
    </xf>
    <xf numFmtId="0" fontId="7" fillId="0" borderId="44" xfId="1" applyFont="1" applyBorder="1" applyAlignment="1">
      <alignment horizontal="left"/>
    </xf>
    <xf numFmtId="0" fontId="9" fillId="0" borderId="59" xfId="1" applyNumberFormat="1" applyFont="1" applyBorder="1" applyAlignment="1">
      <alignment horizontal="center" vertical="center"/>
    </xf>
    <xf numFmtId="0" fontId="9" fillId="4" borderId="61" xfId="1" applyNumberFormat="1" applyFont="1" applyFill="1" applyBorder="1" applyAlignment="1">
      <alignment horizontal="center" vertical="center"/>
    </xf>
    <xf numFmtId="0" fontId="19" fillId="0" borderId="44" xfId="1" applyNumberFormat="1" applyFont="1" applyBorder="1" applyAlignment="1">
      <alignment horizontal="center" vertical="center"/>
    </xf>
    <xf numFmtId="0" fontId="19" fillId="0" borderId="60" xfId="1" applyNumberFormat="1" applyFont="1" applyBorder="1" applyAlignment="1">
      <alignment horizontal="center"/>
    </xf>
    <xf numFmtId="0" fontId="19" fillId="0" borderId="62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left" vertical="top"/>
    </xf>
    <xf numFmtId="0" fontId="9" fillId="0" borderId="61" xfId="1" applyNumberFormat="1" applyFont="1" applyBorder="1" applyAlignment="1">
      <alignment horizontal="center" vertical="center"/>
    </xf>
    <xf numFmtId="0" fontId="7" fillId="0" borderId="44" xfId="1" applyNumberFormat="1" applyFont="1" applyBorder="1" applyAlignment="1">
      <alignment horizontal="left" vertical="top"/>
    </xf>
    <xf numFmtId="0" fontId="9" fillId="0" borderId="60" xfId="1" applyNumberFormat="1" applyFont="1" applyBorder="1" applyAlignment="1">
      <alignment horizontal="center" vertical="center"/>
    </xf>
    <xf numFmtId="0" fontId="9" fillId="4" borderId="60" xfId="1" applyNumberFormat="1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/>
    </xf>
    <xf numFmtId="171" fontId="6" fillId="5" borderId="48" xfId="0" applyNumberFormat="1" applyFont="1" applyFill="1" applyBorder="1" applyAlignment="1">
      <alignment horizontal="right"/>
    </xf>
    <xf numFmtId="164" fontId="19" fillId="2" borderId="13" xfId="3" applyNumberFormat="1" applyFont="1" applyFill="1" applyBorder="1" applyAlignment="1">
      <alignment horizontal="right" vertical="center" wrapText="1"/>
    </xf>
    <xf numFmtId="164" fontId="19" fillId="2" borderId="13" xfId="3" applyNumberFormat="1" applyFont="1" applyFill="1" applyBorder="1" applyAlignment="1">
      <alignment horizontal="right" vertical="top" wrapText="1"/>
    </xf>
    <xf numFmtId="0" fontId="27" fillId="0" borderId="0" xfId="5" applyFont="1" applyAlignment="1">
      <alignment horizontal="right"/>
    </xf>
    <xf numFmtId="0" fontId="19" fillId="0" borderId="0" xfId="1" applyFont="1" applyAlignment="1">
      <alignment horizontal="left"/>
    </xf>
    <xf numFmtId="0" fontId="10" fillId="0" borderId="0" xfId="1" applyNumberFormat="1" applyFont="1" applyAlignment="1">
      <alignment horizontal="right" vertical="center" wrapText="1"/>
    </xf>
    <xf numFmtId="0" fontId="15" fillId="0" borderId="0" xfId="0" applyFont="1" applyAlignment="1">
      <alignment horizontal="right" wrapText="1"/>
    </xf>
    <xf numFmtId="0" fontId="17" fillId="0" borderId="0" xfId="1" applyNumberFormat="1" applyFont="1" applyAlignment="1">
      <alignment horizontal="center" vertical="center"/>
    </xf>
    <xf numFmtId="0" fontId="9" fillId="0" borderId="0" xfId="1" applyNumberFormat="1" applyFont="1" applyAlignment="1">
      <alignment horizontal="center"/>
    </xf>
    <xf numFmtId="0" fontId="19" fillId="0" borderId="0" xfId="1" applyFont="1" applyAlignment="1">
      <alignment horizontal="left" wrapText="1"/>
    </xf>
    <xf numFmtId="0" fontId="19" fillId="0" borderId="0" xfId="1" applyNumberFormat="1" applyFont="1" applyAlignment="1">
      <alignment horizontal="left" wrapText="1"/>
    </xf>
    <xf numFmtId="0" fontId="19" fillId="0" borderId="10" xfId="1" applyNumberFormat="1" applyFont="1" applyBorder="1" applyAlignment="1">
      <alignment horizontal="left" vertical="center"/>
    </xf>
    <xf numFmtId="0" fontId="19" fillId="0" borderId="11" xfId="1" applyNumberFormat="1" applyFont="1" applyBorder="1" applyAlignment="1">
      <alignment horizontal="left" vertical="center"/>
    </xf>
    <xf numFmtId="0" fontId="19" fillId="0" borderId="0" xfId="1" applyFont="1" applyAlignment="1"/>
    <xf numFmtId="0" fontId="9" fillId="2" borderId="8" xfId="1" applyNumberFormat="1" applyFont="1" applyFill="1" applyBorder="1" applyAlignment="1">
      <alignment horizontal="left" wrapText="1"/>
    </xf>
    <xf numFmtId="0" fontId="9" fillId="0" borderId="0" xfId="1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7" fillId="0" borderId="0" xfId="2" applyNumberFormat="1" applyFont="1" applyBorder="1" applyAlignment="1">
      <alignment horizontal="right"/>
    </xf>
    <xf numFmtId="0" fontId="19" fillId="0" borderId="10" xfId="1" applyNumberFormat="1" applyFont="1" applyBorder="1" applyAlignment="1">
      <alignment horizontal="left" vertical="center" wrapText="1"/>
    </xf>
    <xf numFmtId="0" fontId="19" fillId="0" borderId="11" xfId="1" applyNumberFormat="1" applyFont="1" applyBorder="1" applyAlignment="1">
      <alignment horizontal="left" vertical="center" wrapText="1"/>
    </xf>
    <xf numFmtId="0" fontId="19" fillId="0" borderId="10" xfId="1" applyNumberFormat="1" applyFont="1" applyBorder="1" applyAlignment="1">
      <alignment horizontal="left" vertical="top"/>
    </xf>
    <xf numFmtId="0" fontId="19" fillId="0" borderId="11" xfId="1" applyNumberFormat="1" applyFont="1" applyBorder="1" applyAlignment="1">
      <alignment horizontal="left" vertical="top"/>
    </xf>
    <xf numFmtId="0" fontId="9" fillId="0" borderId="21" xfId="1" applyNumberFormat="1" applyFont="1" applyBorder="1" applyAlignment="1">
      <alignment horizontal="left" vertical="center" wrapText="1"/>
    </xf>
    <xf numFmtId="0" fontId="9" fillId="0" borderId="43" xfId="1" applyNumberFormat="1" applyFont="1" applyBorder="1" applyAlignment="1">
      <alignment horizontal="left" vertical="center" wrapText="1"/>
    </xf>
    <xf numFmtId="0" fontId="9" fillId="0" borderId="47" xfId="1" applyNumberFormat="1" applyFont="1" applyBorder="1" applyAlignment="1">
      <alignment horizontal="left" vertical="center"/>
    </xf>
    <xf numFmtId="0" fontId="9" fillId="0" borderId="12" xfId="1" applyNumberFormat="1" applyFont="1" applyBorder="1" applyAlignment="1">
      <alignment horizontal="left" vertical="center"/>
    </xf>
    <xf numFmtId="0" fontId="19" fillId="0" borderId="10" xfId="1" applyNumberFormat="1" applyFont="1" applyBorder="1" applyAlignment="1">
      <alignment horizontal="left" vertical="top" wrapText="1"/>
    </xf>
    <xf numFmtId="0" fontId="19" fillId="0" borderId="11" xfId="1" applyNumberFormat="1" applyFont="1" applyBorder="1" applyAlignment="1">
      <alignment horizontal="left" vertical="top" wrapText="1"/>
    </xf>
    <xf numFmtId="0" fontId="20" fillId="0" borderId="18" xfId="1" applyNumberFormat="1" applyFont="1" applyBorder="1" applyAlignment="1">
      <alignment horizontal="center" vertical="center"/>
    </xf>
    <xf numFmtId="0" fontId="20" fillId="0" borderId="46" xfId="1" applyNumberFormat="1" applyFont="1" applyBorder="1" applyAlignment="1">
      <alignment horizontal="center" vertical="center"/>
    </xf>
    <xf numFmtId="0" fontId="21" fillId="0" borderId="47" xfId="1" applyNumberFormat="1" applyFont="1" applyBorder="1" applyAlignment="1">
      <alignment horizontal="center" vertical="center"/>
    </xf>
    <xf numFmtId="0" fontId="21" fillId="0" borderId="12" xfId="1" applyNumberFormat="1" applyFont="1" applyBorder="1" applyAlignment="1">
      <alignment horizontal="center" vertical="center"/>
    </xf>
    <xf numFmtId="0" fontId="9" fillId="0" borderId="18" xfId="1" applyNumberFormat="1" applyFont="1" applyBorder="1" applyAlignment="1">
      <alignment horizontal="left" vertical="center"/>
    </xf>
    <xf numFmtId="0" fontId="9" fillId="0" borderId="46" xfId="1" applyNumberFormat="1" applyFont="1" applyBorder="1" applyAlignment="1">
      <alignment horizontal="left" vertical="center"/>
    </xf>
    <xf numFmtId="0" fontId="9" fillId="0" borderId="10" xfId="1" applyNumberFormat="1" applyFont="1" applyBorder="1" applyAlignment="1">
      <alignment horizontal="left" vertical="center" wrapText="1"/>
    </xf>
    <xf numFmtId="0" fontId="9" fillId="0" borderId="11" xfId="1" applyNumberFormat="1" applyFont="1" applyBorder="1" applyAlignment="1">
      <alignment horizontal="left" vertical="center" wrapText="1"/>
    </xf>
    <xf numFmtId="0" fontId="9" fillId="4" borderId="15" xfId="1" applyNumberFormat="1" applyFont="1" applyFill="1" applyBorder="1" applyAlignment="1">
      <alignment horizontal="left" vertical="center"/>
    </xf>
    <xf numFmtId="0" fontId="9" fillId="4" borderId="16" xfId="1" applyNumberFormat="1" applyFont="1" applyFill="1" applyBorder="1" applyAlignment="1">
      <alignment horizontal="left" vertical="center"/>
    </xf>
    <xf numFmtId="0" fontId="9" fillId="4" borderId="42" xfId="1" applyNumberFormat="1" applyFont="1" applyFill="1" applyBorder="1" applyAlignment="1">
      <alignment horizontal="left" vertical="center"/>
    </xf>
    <xf numFmtId="0" fontId="9" fillId="0" borderId="10" xfId="1" applyNumberFormat="1" applyFont="1" applyBorder="1" applyAlignment="1">
      <alignment horizontal="left" vertical="center"/>
    </xf>
    <xf numFmtId="0" fontId="9" fillId="0" borderId="11" xfId="1" applyNumberFormat="1" applyFont="1" applyBorder="1" applyAlignment="1">
      <alignment horizontal="left" vertical="center"/>
    </xf>
    <xf numFmtId="0" fontId="22" fillId="0" borderId="0" xfId="1" applyNumberFormat="1" applyFont="1" applyAlignment="1">
      <alignment horizontal="center" vertical="top"/>
    </xf>
    <xf numFmtId="0" fontId="9" fillId="0" borderId="9" xfId="1" applyNumberFormat="1" applyFont="1" applyBorder="1" applyAlignment="1">
      <alignment horizontal="left" vertical="center"/>
    </xf>
    <xf numFmtId="0" fontId="9" fillId="0" borderId="31" xfId="1" applyNumberFormat="1" applyFont="1" applyBorder="1" applyAlignment="1">
      <alignment horizontal="left" vertical="center"/>
    </xf>
    <xf numFmtId="0" fontId="9" fillId="3" borderId="21" xfId="0" applyNumberFormat="1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9" fillId="6" borderId="9" xfId="0" applyNumberFormat="1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25" xfId="0" applyFill="1" applyBorder="1" applyAlignment="1">
      <alignment horizontal="left" vertical="center" wrapText="1"/>
    </xf>
    <xf numFmtId="0" fontId="9" fillId="5" borderId="9" xfId="0" applyNumberFormat="1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25" xfId="0" applyFill="1" applyBorder="1" applyAlignment="1">
      <alignment horizontal="left" vertical="center" wrapText="1"/>
    </xf>
    <xf numFmtId="0" fontId="9" fillId="4" borderId="39" xfId="1" applyNumberFormat="1" applyFont="1" applyFill="1" applyBorder="1" applyAlignment="1">
      <alignment horizontal="left" vertical="center"/>
    </xf>
    <xf numFmtId="0" fontId="9" fillId="4" borderId="32" xfId="1" applyNumberFormat="1" applyFont="1" applyFill="1" applyBorder="1" applyAlignment="1">
      <alignment horizontal="left" vertical="center"/>
    </xf>
    <xf numFmtId="0" fontId="18" fillId="0" borderId="0" xfId="3" applyFont="1" applyAlignment="1">
      <alignment horizontal="left"/>
    </xf>
    <xf numFmtId="0" fontId="17" fillId="0" borderId="0" xfId="3" applyNumberFormat="1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7" fillId="0" borderId="0" xfId="3" applyFont="1" applyAlignment="1">
      <alignment horizontal="left"/>
    </xf>
    <xf numFmtId="0" fontId="17" fillId="0" borderId="0" xfId="3" applyNumberFormat="1" applyFont="1" applyAlignment="1">
      <alignment horizontal="left" vertical="top"/>
    </xf>
    <xf numFmtId="0" fontId="2" fillId="0" borderId="14" xfId="3" applyNumberFormat="1" applyFont="1" applyBorder="1" applyAlignment="1">
      <alignment horizontal="left" vertical="center" wrapText="1"/>
    </xf>
    <xf numFmtId="0" fontId="5" fillId="0" borderId="14" xfId="3" applyNumberFormat="1" applyFont="1" applyBorder="1" applyAlignment="1">
      <alignment horizontal="left" vertical="center" wrapText="1"/>
    </xf>
    <xf numFmtId="0" fontId="19" fillId="0" borderId="14" xfId="3" applyNumberFormat="1" applyFont="1" applyBorder="1" applyAlignment="1">
      <alignment horizontal="left" vertical="center" wrapText="1"/>
    </xf>
    <xf numFmtId="0" fontId="18" fillId="0" borderId="0" xfId="3" applyFont="1" applyAlignment="1">
      <alignment horizontal="left" wrapText="1"/>
    </xf>
    <xf numFmtId="0" fontId="17" fillId="2" borderId="8" xfId="3" applyNumberFormat="1" applyFont="1" applyFill="1" applyBorder="1" applyAlignment="1">
      <alignment horizontal="left" wrapText="1"/>
    </xf>
    <xf numFmtId="0" fontId="17" fillId="0" borderId="0" xfId="3" applyNumberFormat="1" applyFont="1" applyAlignment="1">
      <alignment horizontal="center"/>
    </xf>
    <xf numFmtId="0" fontId="5" fillId="0" borderId="14" xfId="3" applyNumberFormat="1" applyFont="1" applyBorder="1" applyAlignment="1">
      <alignment horizontal="left" wrapText="1"/>
    </xf>
    <xf numFmtId="0" fontId="8" fillId="0" borderId="14" xfId="3" applyNumberFormat="1" applyFont="1" applyBorder="1" applyAlignment="1">
      <alignment horizontal="center" vertical="center" wrapText="1"/>
    </xf>
    <xf numFmtId="0" fontId="2" fillId="0" borderId="14" xfId="3" applyNumberFormat="1" applyFont="1" applyBorder="1" applyAlignment="1">
      <alignment horizontal="left" vertical="top" wrapText="1"/>
    </xf>
    <xf numFmtId="0" fontId="2" fillId="0" borderId="14" xfId="3" applyNumberFormat="1" applyFont="1" applyBorder="1" applyAlignment="1">
      <alignment horizontal="left" wrapText="1"/>
    </xf>
    <xf numFmtId="0" fontId="5" fillId="0" borderId="15" xfId="3" applyNumberFormat="1" applyFont="1" applyBorder="1" applyAlignment="1">
      <alignment horizontal="left" vertical="center" wrapText="1"/>
    </xf>
    <xf numFmtId="0" fontId="18" fillId="0" borderId="0" xfId="3" applyNumberFormat="1" applyFont="1" applyAlignment="1">
      <alignment horizontal="center" vertical="top"/>
    </xf>
    <xf numFmtId="0" fontId="2" fillId="0" borderId="15" xfId="3" applyNumberFormat="1" applyFont="1" applyBorder="1" applyAlignment="1">
      <alignment horizontal="left" wrapText="1"/>
    </xf>
    <xf numFmtId="0" fontId="24" fillId="0" borderId="34" xfId="8" applyNumberFormat="1" applyFont="1" applyBorder="1" applyAlignment="1">
      <alignment horizontal="left" vertical="center" wrapText="1"/>
    </xf>
    <xf numFmtId="0" fontId="24" fillId="0" borderId="8" xfId="8" applyNumberFormat="1" applyFont="1" applyBorder="1" applyAlignment="1">
      <alignment horizontal="center" vertical="center" wrapText="1"/>
    </xf>
    <xf numFmtId="0" fontId="24" fillId="0" borderId="35" xfId="8" applyNumberFormat="1" applyFont="1" applyBorder="1" applyAlignment="1">
      <alignment horizontal="center" vertical="center" wrapText="1"/>
    </xf>
    <xf numFmtId="0" fontId="24" fillId="0" borderId="11" xfId="8" applyNumberFormat="1" applyFont="1" applyBorder="1" applyAlignment="1">
      <alignment horizontal="left" vertical="center" wrapText="1"/>
    </xf>
    <xf numFmtId="0" fontId="24" fillId="0" borderId="7" xfId="8" applyNumberFormat="1" applyFont="1" applyBorder="1" applyAlignment="1">
      <alignment horizontal="left" vertical="top"/>
    </xf>
    <xf numFmtId="0" fontId="24" fillId="0" borderId="11" xfId="8" applyNumberFormat="1" applyFont="1" applyBorder="1" applyAlignment="1">
      <alignment horizontal="left" vertical="center"/>
    </xf>
    <xf numFmtId="0" fontId="24" fillId="0" borderId="0" xfId="8" applyNumberFormat="1" applyFont="1" applyAlignment="1">
      <alignment horizontal="center" vertical="center"/>
    </xf>
    <xf numFmtId="0" fontId="24" fillId="0" borderId="33" xfId="8" applyNumberFormat="1" applyFont="1" applyBorder="1" applyAlignment="1">
      <alignment horizontal="center" vertical="center"/>
    </xf>
    <xf numFmtId="0" fontId="24" fillId="0" borderId="7" xfId="8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right" wrapText="1"/>
    </xf>
    <xf numFmtId="0" fontId="4" fillId="0" borderId="0" xfId="4" applyNumberFormat="1" applyFont="1" applyAlignment="1">
      <alignment horizontal="left" vertical="center"/>
    </xf>
    <xf numFmtId="0" fontId="2" fillId="0" borderId="0" xfId="1" applyNumberFormat="1" applyFont="1" applyAlignment="1">
      <alignment horizontal="left" wrapText="1"/>
    </xf>
    <xf numFmtId="0" fontId="2" fillId="0" borderId="0" xfId="4" applyFont="1" applyAlignment="1">
      <alignment horizontal="left"/>
    </xf>
    <xf numFmtId="0" fontId="5" fillId="0" borderId="0" xfId="4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5" fillId="0" borderId="0" xfId="1" applyNumberFormat="1" applyFont="1" applyAlignment="1">
      <alignment horizontal="center"/>
    </xf>
    <xf numFmtId="0" fontId="25" fillId="0" borderId="32" xfId="8" applyNumberFormat="1" applyFont="1" applyBorder="1" applyAlignment="1">
      <alignment horizontal="center" vertical="center"/>
    </xf>
    <xf numFmtId="0" fontId="26" fillId="0" borderId="32" xfId="8" applyNumberFormat="1" applyFont="1" applyBorder="1" applyAlignment="1">
      <alignment horizontal="center" vertical="center"/>
    </xf>
    <xf numFmtId="0" fontId="23" fillId="0" borderId="6" xfId="8" applyNumberFormat="1" applyFont="1" applyBorder="1" applyAlignment="1">
      <alignment horizontal="left" vertical="center"/>
    </xf>
    <xf numFmtId="0" fontId="24" fillId="0" borderId="6" xfId="8" applyNumberFormat="1" applyFont="1" applyBorder="1" applyAlignment="1">
      <alignment horizontal="left" vertical="center"/>
    </xf>
    <xf numFmtId="0" fontId="24" fillId="0" borderId="11" xfId="8" applyNumberFormat="1" applyFont="1" applyBorder="1" applyAlignment="1">
      <alignment horizontal="left" vertical="top"/>
    </xf>
    <xf numFmtId="0" fontId="24" fillId="0" borderId="0" xfId="8" applyNumberFormat="1" applyFont="1" applyAlignment="1">
      <alignment horizontal="center" vertical="top"/>
    </xf>
    <xf numFmtId="0" fontId="24" fillId="0" borderId="33" xfId="8" applyNumberFormat="1" applyFont="1" applyBorder="1" applyAlignment="1">
      <alignment horizontal="center" vertical="top"/>
    </xf>
    <xf numFmtId="0" fontId="24" fillId="0" borderId="1" xfId="8" applyNumberFormat="1" applyFont="1" applyBorder="1" applyAlignment="1">
      <alignment horizontal="center" vertical="top"/>
    </xf>
    <xf numFmtId="0" fontId="24" fillId="0" borderId="0" xfId="8" applyNumberFormat="1" applyFont="1" applyAlignment="1">
      <alignment horizontal="center" vertical="center" wrapText="1"/>
    </xf>
    <xf numFmtId="0" fontId="24" fillId="0" borderId="33" xfId="8" applyNumberFormat="1" applyFont="1" applyBorder="1" applyAlignment="1">
      <alignment horizontal="center" vertical="center" wrapText="1"/>
    </xf>
    <xf numFmtId="0" fontId="24" fillId="0" borderId="7" xfId="8" applyNumberFormat="1" applyFont="1" applyBorder="1" applyAlignment="1">
      <alignment horizontal="left" vertical="center"/>
    </xf>
    <xf numFmtId="0" fontId="24" fillId="0" borderId="11" xfId="8" applyFont="1" applyBorder="1" applyAlignment="1">
      <alignment horizontal="left"/>
    </xf>
    <xf numFmtId="0" fontId="24" fillId="0" borderId="11" xfId="8" applyNumberFormat="1" applyFont="1" applyBorder="1" applyAlignment="1">
      <alignment horizontal="left" wrapText="1"/>
    </xf>
    <xf numFmtId="0" fontId="24" fillId="0" borderId="3" xfId="8" applyNumberFormat="1" applyFont="1" applyBorder="1" applyAlignment="1">
      <alignment horizontal="left" vertical="center" wrapText="1"/>
    </xf>
    <xf numFmtId="0" fontId="24" fillId="0" borderId="32" xfId="8" applyNumberFormat="1" applyFont="1" applyBorder="1" applyAlignment="1">
      <alignment horizontal="center" vertical="center"/>
    </xf>
    <xf numFmtId="0" fontId="24" fillId="0" borderId="34" xfId="8" applyFont="1" applyBorder="1" applyAlignment="1">
      <alignment horizontal="left"/>
    </xf>
    <xf numFmtId="0" fontId="8" fillId="0" borderId="0" xfId="6" applyNumberFormat="1" applyFont="1" applyAlignment="1">
      <alignment horizontal="center" vertical="center" wrapText="1"/>
    </xf>
    <xf numFmtId="0" fontId="4" fillId="0" borderId="0" xfId="5" applyNumberFormat="1" applyFont="1" applyAlignment="1">
      <alignment horizontal="center" vertical="center"/>
    </xf>
    <xf numFmtId="0" fontId="2" fillId="0" borderId="0" xfId="5" applyFont="1" applyAlignment="1">
      <alignment horizontal="left" wrapText="1"/>
    </xf>
    <xf numFmtId="0" fontId="2" fillId="0" borderId="0" xfId="5" applyFont="1" applyAlignment="1">
      <alignment horizontal="left"/>
    </xf>
    <xf numFmtId="0" fontId="5" fillId="2" borderId="8" xfId="5" applyNumberFormat="1" applyFont="1" applyFill="1" applyBorder="1" applyAlignment="1">
      <alignment horizontal="left" wrapText="1"/>
    </xf>
    <xf numFmtId="0" fontId="12" fillId="0" borderId="12" xfId="5" applyNumberFormat="1" applyFont="1" applyBorder="1" applyAlignment="1">
      <alignment horizontal="center" vertical="center"/>
    </xf>
    <xf numFmtId="0" fontId="12" fillId="0" borderId="11" xfId="5" applyNumberFormat="1" applyFont="1" applyBorder="1" applyAlignment="1">
      <alignment horizontal="center" vertical="center"/>
    </xf>
    <xf numFmtId="0" fontId="12" fillId="0" borderId="0" xfId="5" applyNumberFormat="1" applyFont="1" applyAlignment="1">
      <alignment horizontal="center" vertical="center"/>
    </xf>
    <xf numFmtId="0" fontId="2" fillId="0" borderId="6" xfId="5" applyNumberFormat="1" applyFont="1" applyBorder="1" applyAlignment="1">
      <alignment horizontal="center" vertical="top" wrapText="1"/>
    </xf>
    <xf numFmtId="0" fontId="2" fillId="0" borderId="3" xfId="5" applyNumberFormat="1" applyFont="1" applyBorder="1" applyAlignment="1">
      <alignment horizontal="center" vertical="top"/>
    </xf>
    <xf numFmtId="0" fontId="3" fillId="0" borderId="0" xfId="5" applyNumberFormat="1" applyFont="1" applyAlignment="1">
      <alignment horizontal="center" vertical="center" wrapText="1"/>
    </xf>
    <xf numFmtId="0" fontId="11" fillId="0" borderId="0" xfId="7" applyNumberFormat="1" applyFont="1" applyAlignment="1">
      <alignment horizontal="center" vertical="top"/>
    </xf>
    <xf numFmtId="0" fontId="2" fillId="0" borderId="1" xfId="5" applyNumberFormat="1" applyFont="1" applyBorder="1" applyAlignment="1">
      <alignment horizontal="left" vertical="center" wrapText="1"/>
    </xf>
    <xf numFmtId="0" fontId="5" fillId="0" borderId="1" xfId="5" applyNumberFormat="1" applyFont="1" applyBorder="1" applyAlignment="1">
      <alignment horizontal="left" vertical="top" wrapText="1"/>
    </xf>
    <xf numFmtId="0" fontId="5" fillId="2" borderId="8" xfId="7" applyNumberFormat="1" applyFont="1" applyFill="1" applyBorder="1" applyAlignment="1">
      <alignment horizontal="left" wrapText="1"/>
    </xf>
    <xf numFmtId="0" fontId="2" fillId="0" borderId="1" xfId="5" applyNumberFormat="1" applyFont="1" applyBorder="1" applyAlignment="1">
      <alignment horizontal="center" vertical="top" wrapText="1"/>
    </xf>
    <xf numFmtId="0" fontId="2" fillId="0" borderId="12" xfId="5" applyNumberFormat="1" applyFont="1" applyBorder="1" applyAlignment="1">
      <alignment horizontal="left" vertical="center" wrapText="1"/>
    </xf>
    <xf numFmtId="0" fontId="5" fillId="0" borderId="32" xfId="5" applyNumberFormat="1" applyFont="1" applyBorder="1" applyAlignment="1">
      <alignment horizontal="left" vertical="center" wrapText="1"/>
    </xf>
    <xf numFmtId="0" fontId="5" fillId="0" borderId="36" xfId="5" applyNumberFormat="1" applyFont="1" applyBorder="1" applyAlignment="1">
      <alignment horizontal="center" vertical="center" wrapText="1"/>
    </xf>
    <xf numFmtId="0" fontId="5" fillId="0" borderId="37" xfId="5" applyNumberFormat="1" applyFont="1" applyBorder="1" applyAlignment="1">
      <alignment horizontal="center" vertical="center" wrapText="1"/>
    </xf>
    <xf numFmtId="0" fontId="2" fillId="0" borderId="32" xfId="5" applyNumberFormat="1" applyFont="1" applyBorder="1" applyAlignment="1">
      <alignment horizontal="left" vertical="center" wrapText="1"/>
    </xf>
    <xf numFmtId="0" fontId="2" fillId="0" borderId="36" xfId="5" applyNumberFormat="1" applyFont="1" applyBorder="1" applyAlignment="1">
      <alignment horizontal="center" vertical="center" wrapText="1"/>
    </xf>
    <xf numFmtId="0" fontId="2" fillId="0" borderId="37" xfId="5" applyNumberFormat="1" applyFont="1" applyBorder="1" applyAlignment="1">
      <alignment horizontal="center" vertical="center" wrapText="1"/>
    </xf>
    <xf numFmtId="0" fontId="5" fillId="0" borderId="1" xfId="5" applyNumberFormat="1" applyFont="1" applyBorder="1" applyAlignment="1">
      <alignment horizontal="left" vertical="center" wrapText="1"/>
    </xf>
    <xf numFmtId="0" fontId="2" fillId="0" borderId="39" xfId="5" applyNumberFormat="1" applyFont="1" applyBorder="1" applyAlignment="1">
      <alignment horizontal="center" vertical="center" wrapText="1"/>
    </xf>
    <xf numFmtId="0" fontId="2" fillId="0" borderId="1" xfId="5" applyNumberFormat="1" applyFont="1" applyBorder="1" applyAlignment="1">
      <alignment horizontal="left" vertical="top" wrapText="1"/>
    </xf>
    <xf numFmtId="0" fontId="2" fillId="0" borderId="6" xfId="5" applyNumberFormat="1" applyFont="1" applyBorder="1" applyAlignment="1">
      <alignment horizontal="center" vertical="center" wrapText="1"/>
    </xf>
    <xf numFmtId="0" fontId="2" fillId="0" borderId="3" xfId="5" applyNumberFormat="1" applyFont="1" applyBorder="1" applyAlignment="1">
      <alignment horizontal="center" vertical="center" wrapText="1"/>
    </xf>
    <xf numFmtId="0" fontId="2" fillId="0" borderId="6" xfId="5" applyNumberFormat="1" applyFont="1" applyBorder="1" applyAlignment="1">
      <alignment horizontal="center" vertical="center"/>
    </xf>
    <xf numFmtId="0" fontId="2" fillId="0" borderId="3" xfId="5" applyNumberFormat="1" applyFont="1" applyBorder="1" applyAlignment="1">
      <alignment horizontal="center" vertical="center"/>
    </xf>
    <xf numFmtId="0" fontId="8" fillId="0" borderId="32" xfId="5" applyNumberFormat="1" applyFont="1" applyBorder="1" applyAlignment="1">
      <alignment horizontal="center" vertical="center"/>
    </xf>
    <xf numFmtId="0" fontId="5" fillId="0" borderId="12" xfId="5" applyNumberFormat="1" applyFont="1" applyBorder="1" applyAlignment="1">
      <alignment horizontal="left" vertical="center" wrapText="1"/>
    </xf>
  </cellXfs>
  <cellStyles count="9">
    <cellStyle name="Обычный" xfId="0" builtinId="0"/>
    <cellStyle name="Обычный_Баланс" xfId="1"/>
    <cellStyle name="Обычный_Баланс в тыс" xfId="2"/>
    <cellStyle name="Обычный_Капитал" xfId="5"/>
    <cellStyle name="Обычный_Капитал в тыс" xfId="6"/>
    <cellStyle name="Обычный_Лист6" xfId="7"/>
    <cellStyle name="Обычный_ОДДС" xfId="8"/>
    <cellStyle name="Обычный_ОДДС в тыс" xfId="4"/>
    <cellStyle name="Обычный_ОПиУ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117"/>
  <sheetViews>
    <sheetView tabSelected="1" topLeftCell="A64" zoomScale="70" zoomScaleNormal="70" workbookViewId="0">
      <selection activeCell="N103" sqref="N103"/>
    </sheetView>
  </sheetViews>
  <sheetFormatPr defaultColWidth="9.33203125" defaultRowHeight="13.8" x14ac:dyDescent="0.25"/>
  <cols>
    <col min="1" max="5" width="9.33203125" style="22"/>
    <col min="6" max="6" width="17.5546875" style="22" customWidth="1"/>
    <col min="7" max="7" width="9.33203125" style="22"/>
    <col min="8" max="9" width="18.77734375" style="22" customWidth="1"/>
    <col min="10" max="16384" width="9.33203125" style="22"/>
  </cols>
  <sheetData>
    <row r="2" spans="1:9" ht="48" customHeight="1" x14ac:dyDescent="0.25">
      <c r="A2" s="37"/>
      <c r="B2" s="37"/>
      <c r="C2" s="37"/>
      <c r="D2" s="232" t="s">
        <v>0</v>
      </c>
      <c r="E2" s="233"/>
      <c r="F2" s="233"/>
      <c r="G2" s="233"/>
      <c r="H2" s="233"/>
      <c r="I2" s="233"/>
    </row>
    <row r="3" spans="1:9" ht="12" customHeight="1" x14ac:dyDescent="0.25">
      <c r="A3" s="37"/>
      <c r="B3" s="37"/>
      <c r="C3" s="37"/>
      <c r="D3" s="37"/>
      <c r="E3" s="37"/>
      <c r="F3" s="37"/>
      <c r="G3" s="37"/>
      <c r="H3" s="37"/>
      <c r="I3" s="38" t="s">
        <v>1</v>
      </c>
    </row>
    <row r="4" spans="1:9" ht="12" customHeight="1" x14ac:dyDescent="0.25">
      <c r="A4" s="37"/>
      <c r="B4" s="234" t="s">
        <v>2</v>
      </c>
      <c r="C4" s="234"/>
      <c r="D4" s="234"/>
      <c r="E4" s="234"/>
      <c r="F4" s="234"/>
      <c r="G4" s="234"/>
      <c r="H4" s="234"/>
      <c r="I4" s="37"/>
    </row>
    <row r="5" spans="1:9" ht="12" customHeight="1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9" ht="12" customHeight="1" x14ac:dyDescent="0.25">
      <c r="A6" s="37"/>
      <c r="B6" s="235" t="s">
        <v>431</v>
      </c>
      <c r="C6" s="235"/>
      <c r="D6" s="235"/>
      <c r="E6" s="235"/>
      <c r="F6" s="235"/>
      <c r="G6" s="235"/>
      <c r="H6" s="235"/>
      <c r="I6" s="37"/>
    </row>
    <row r="7" spans="1:9" ht="12" customHeight="1" x14ac:dyDescent="0.25">
      <c r="A7" s="37"/>
      <c r="B7" s="37"/>
      <c r="C7" s="37"/>
      <c r="D7" s="37"/>
      <c r="E7" s="37"/>
      <c r="F7" s="37"/>
      <c r="G7" s="37"/>
      <c r="H7" s="37"/>
      <c r="I7" s="37"/>
    </row>
    <row r="8" spans="1:9" ht="12" customHeight="1" x14ac:dyDescent="0.25">
      <c r="A8" s="39" t="s">
        <v>3</v>
      </c>
      <c r="B8" s="37"/>
      <c r="C8" s="37"/>
      <c r="D8" s="37"/>
      <c r="E8" s="40" t="s">
        <v>4</v>
      </c>
      <c r="F8" s="37"/>
      <c r="G8" s="37"/>
      <c r="H8" s="37"/>
      <c r="I8" s="37"/>
    </row>
    <row r="9" spans="1:9" ht="12" customHeight="1" x14ac:dyDescent="0.25">
      <c r="A9" s="37"/>
      <c r="B9" s="37"/>
      <c r="C9" s="37"/>
      <c r="D9" s="37"/>
      <c r="E9" s="37"/>
      <c r="F9" s="37"/>
      <c r="G9" s="37"/>
      <c r="H9" s="37"/>
      <c r="I9" s="37"/>
    </row>
    <row r="10" spans="1:9" ht="12" customHeight="1" x14ac:dyDescent="0.25">
      <c r="A10" s="39" t="s">
        <v>5</v>
      </c>
      <c r="B10" s="37"/>
      <c r="C10" s="37"/>
      <c r="D10" s="37"/>
      <c r="E10" s="40" t="s">
        <v>429</v>
      </c>
      <c r="F10" s="37"/>
      <c r="G10" s="37"/>
      <c r="H10" s="37"/>
      <c r="I10" s="37"/>
    </row>
    <row r="11" spans="1:9" ht="12" customHeight="1" x14ac:dyDescent="0.25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21.75" customHeight="1" x14ac:dyDescent="0.25">
      <c r="A12" s="39" t="s">
        <v>6</v>
      </c>
      <c r="B12" s="37"/>
      <c r="C12" s="37"/>
      <c r="D12" s="37"/>
      <c r="E12" s="236" t="s">
        <v>434</v>
      </c>
      <c r="F12" s="236"/>
      <c r="G12" s="236"/>
      <c r="H12" s="236"/>
      <c r="I12" s="236"/>
    </row>
    <row r="13" spans="1:9" ht="12" customHeight="1" x14ac:dyDescent="0.25">
      <c r="A13" s="37"/>
      <c r="B13" s="37"/>
      <c r="C13" s="37"/>
      <c r="D13" s="37"/>
      <c r="E13" s="37"/>
      <c r="F13" s="37"/>
      <c r="G13" s="37"/>
      <c r="H13" s="37"/>
      <c r="I13" s="37"/>
    </row>
    <row r="14" spans="1:9" ht="12" customHeight="1" x14ac:dyDescent="0.25">
      <c r="A14" s="41" t="s">
        <v>7</v>
      </c>
      <c r="B14" s="37"/>
      <c r="C14" s="37"/>
      <c r="D14" s="37"/>
      <c r="E14" s="237" t="s">
        <v>60</v>
      </c>
      <c r="F14" s="237"/>
      <c r="G14" s="237"/>
      <c r="H14" s="237"/>
      <c r="I14" s="237"/>
    </row>
    <row r="15" spans="1:9" ht="12" customHeight="1" x14ac:dyDescent="0.25">
      <c r="A15" s="37"/>
      <c r="B15" s="37"/>
      <c r="C15" s="37"/>
      <c r="D15" s="37"/>
      <c r="E15" s="37"/>
      <c r="F15" s="37"/>
      <c r="G15" s="37"/>
      <c r="H15" s="37"/>
      <c r="I15" s="37"/>
    </row>
    <row r="16" spans="1:9" ht="12" customHeight="1" x14ac:dyDescent="0.25">
      <c r="A16" s="39" t="s">
        <v>8</v>
      </c>
      <c r="B16" s="37"/>
      <c r="C16" s="37"/>
      <c r="D16" s="37"/>
      <c r="E16" s="231" t="s">
        <v>430</v>
      </c>
      <c r="F16" s="231"/>
      <c r="G16" s="231"/>
      <c r="H16" s="231"/>
      <c r="I16" s="231"/>
    </row>
    <row r="17" spans="1:9" ht="12" customHeight="1" x14ac:dyDescent="0.25">
      <c r="A17" s="37"/>
      <c r="B17" s="37"/>
      <c r="C17" s="37"/>
      <c r="D17" s="37"/>
      <c r="E17" s="37"/>
      <c r="F17" s="37"/>
      <c r="G17" s="37"/>
      <c r="H17" s="37"/>
      <c r="I17" s="37"/>
    </row>
    <row r="18" spans="1:9" ht="12" customHeight="1" x14ac:dyDescent="0.25">
      <c r="A18" s="42" t="s">
        <v>9</v>
      </c>
      <c r="B18" s="37"/>
      <c r="C18" s="240" t="s">
        <v>10</v>
      </c>
      <c r="D18" s="240"/>
      <c r="E18" s="240"/>
      <c r="F18" s="240"/>
      <c r="G18" s="240"/>
      <c r="H18" s="240"/>
      <c r="I18" s="240"/>
    </row>
    <row r="19" spans="1:9" ht="12" customHeight="1" x14ac:dyDescent="0.25">
      <c r="A19" s="231" t="s">
        <v>11</v>
      </c>
      <c r="B19" s="231"/>
      <c r="C19" s="231"/>
      <c r="D19" s="231"/>
      <c r="E19" s="231"/>
      <c r="F19" s="231"/>
      <c r="G19" s="231"/>
      <c r="H19" s="231"/>
      <c r="I19" s="37"/>
    </row>
    <row r="20" spans="1:9" ht="12" customHeight="1" x14ac:dyDescent="0.25">
      <c r="A20" s="37"/>
      <c r="B20" s="37"/>
      <c r="C20" s="37"/>
      <c r="D20" s="37"/>
      <c r="E20" s="37"/>
      <c r="F20" s="37"/>
      <c r="G20" s="37"/>
      <c r="H20" s="37"/>
      <c r="I20" s="37"/>
    </row>
    <row r="21" spans="1:9" ht="12" customHeight="1" x14ac:dyDescent="0.25">
      <c r="A21" s="43" t="s">
        <v>12</v>
      </c>
      <c r="B21" s="37"/>
      <c r="C21" s="37"/>
      <c r="D21" s="37"/>
      <c r="E21" s="241" t="s">
        <v>13</v>
      </c>
      <c r="F21" s="241"/>
      <c r="G21" s="241"/>
      <c r="H21" s="241"/>
      <c r="I21" s="241"/>
    </row>
    <row r="22" spans="1:9" ht="12" customHeight="1" x14ac:dyDescent="0.25">
      <c r="A22" s="37"/>
      <c r="B22" s="37"/>
      <c r="C22" s="37"/>
      <c r="D22" s="37"/>
      <c r="E22" s="37"/>
      <c r="F22" s="37"/>
      <c r="G22" s="37"/>
      <c r="H22" s="37"/>
      <c r="I22" s="37"/>
    </row>
    <row r="23" spans="1:9" ht="12" customHeight="1" x14ac:dyDescent="0.25">
      <c r="A23" s="242" t="s">
        <v>432</v>
      </c>
      <c r="B23" s="242"/>
      <c r="C23" s="242"/>
      <c r="D23" s="242"/>
      <c r="E23" s="242"/>
      <c r="F23" s="242"/>
      <c r="G23" s="242"/>
      <c r="H23" s="242"/>
      <c r="I23" s="243"/>
    </row>
    <row r="24" spans="1:9" ht="14.4" thickBot="1" x14ac:dyDescent="0.3">
      <c r="H24" s="244" t="s">
        <v>14</v>
      </c>
      <c r="I24" s="244"/>
    </row>
    <row r="25" spans="1:9" ht="24" x14ac:dyDescent="0.25">
      <c r="A25" s="255" t="s">
        <v>175</v>
      </c>
      <c r="B25" s="256"/>
      <c r="C25" s="256"/>
      <c r="D25" s="256"/>
      <c r="E25" s="256"/>
      <c r="F25" s="256"/>
      <c r="G25" s="137" t="s">
        <v>15</v>
      </c>
      <c r="H25" s="137" t="s">
        <v>16</v>
      </c>
      <c r="I25" s="169" t="s">
        <v>17</v>
      </c>
    </row>
    <row r="26" spans="1:9" ht="14.4" thickBot="1" x14ac:dyDescent="0.3">
      <c r="A26" s="257" t="s">
        <v>176</v>
      </c>
      <c r="B26" s="258"/>
      <c r="C26" s="258"/>
      <c r="D26" s="258"/>
      <c r="E26" s="258"/>
      <c r="F26" s="258"/>
      <c r="G26" s="138" t="s">
        <v>177</v>
      </c>
      <c r="H26" s="138" t="s">
        <v>178</v>
      </c>
      <c r="I26" s="170" t="s">
        <v>179</v>
      </c>
    </row>
    <row r="27" spans="1:9" ht="13.8" customHeight="1" x14ac:dyDescent="0.25">
      <c r="A27" s="259" t="s">
        <v>18</v>
      </c>
      <c r="B27" s="260"/>
      <c r="C27" s="260"/>
      <c r="D27" s="260"/>
      <c r="E27" s="260"/>
      <c r="F27" s="260"/>
      <c r="G27" s="211"/>
      <c r="H27" s="192"/>
      <c r="I27" s="171"/>
    </row>
    <row r="28" spans="1:9" x14ac:dyDescent="0.25">
      <c r="A28" s="238" t="s">
        <v>19</v>
      </c>
      <c r="B28" s="239"/>
      <c r="C28" s="239"/>
      <c r="D28" s="239"/>
      <c r="E28" s="239"/>
      <c r="F28" s="239"/>
      <c r="G28" s="212" t="s">
        <v>180</v>
      </c>
      <c r="H28" s="193">
        <v>83697</v>
      </c>
      <c r="I28" s="190">
        <v>273673</v>
      </c>
    </row>
    <row r="29" spans="1:9" x14ac:dyDescent="0.25">
      <c r="A29" s="253" t="s">
        <v>181</v>
      </c>
      <c r="B29" s="254"/>
      <c r="C29" s="254"/>
      <c r="D29" s="254"/>
      <c r="E29" s="254"/>
      <c r="F29" s="254"/>
      <c r="G29" s="213" t="s">
        <v>182</v>
      </c>
      <c r="H29" s="194"/>
      <c r="I29" s="172"/>
    </row>
    <row r="30" spans="1:9" x14ac:dyDescent="0.25">
      <c r="A30" s="253" t="s">
        <v>183</v>
      </c>
      <c r="B30" s="254"/>
      <c r="C30" s="254"/>
      <c r="D30" s="254"/>
      <c r="E30" s="254"/>
      <c r="F30" s="254"/>
      <c r="G30" s="213" t="s">
        <v>184</v>
      </c>
      <c r="H30" s="194"/>
      <c r="I30" s="172"/>
    </row>
    <row r="31" spans="1:9" x14ac:dyDescent="0.25">
      <c r="A31" s="253" t="s">
        <v>185</v>
      </c>
      <c r="B31" s="254"/>
      <c r="C31" s="254"/>
      <c r="D31" s="254"/>
      <c r="E31" s="254"/>
      <c r="F31" s="254"/>
      <c r="G31" s="213" t="s">
        <v>186</v>
      </c>
      <c r="H31" s="194"/>
      <c r="I31" s="172"/>
    </row>
    <row r="32" spans="1:9" x14ac:dyDescent="0.25">
      <c r="A32" s="253" t="s">
        <v>187</v>
      </c>
      <c r="B32" s="254"/>
      <c r="C32" s="254"/>
      <c r="D32" s="254"/>
      <c r="E32" s="254"/>
      <c r="F32" s="254"/>
      <c r="G32" s="213" t="s">
        <v>188</v>
      </c>
      <c r="H32" s="194"/>
      <c r="I32" s="172"/>
    </row>
    <row r="33" spans="1:9" x14ac:dyDescent="0.25">
      <c r="A33" s="247" t="s">
        <v>21</v>
      </c>
      <c r="B33" s="248"/>
      <c r="C33" s="248"/>
      <c r="D33" s="248"/>
      <c r="E33" s="248"/>
      <c r="F33" s="248"/>
      <c r="G33" s="213" t="s">
        <v>189</v>
      </c>
      <c r="H33" s="194"/>
      <c r="I33" s="172"/>
    </row>
    <row r="34" spans="1:9" x14ac:dyDescent="0.25">
      <c r="A34" s="238" t="s">
        <v>22</v>
      </c>
      <c r="B34" s="239"/>
      <c r="C34" s="239"/>
      <c r="D34" s="239"/>
      <c r="E34" s="239"/>
      <c r="F34" s="239"/>
      <c r="G34" s="213" t="s">
        <v>190</v>
      </c>
      <c r="H34" s="195">
        <v>75588</v>
      </c>
      <c r="I34" s="173">
        <v>261671</v>
      </c>
    </row>
    <row r="35" spans="1:9" x14ac:dyDescent="0.25">
      <c r="A35" s="238" t="s">
        <v>191</v>
      </c>
      <c r="B35" s="239"/>
      <c r="C35" s="239"/>
      <c r="D35" s="239"/>
      <c r="E35" s="239"/>
      <c r="F35" s="239"/>
      <c r="G35" s="213" t="s">
        <v>192</v>
      </c>
      <c r="H35" s="195"/>
      <c r="I35" s="173"/>
    </row>
    <row r="36" spans="1:9" x14ac:dyDescent="0.25">
      <c r="A36" s="245" t="s">
        <v>193</v>
      </c>
      <c r="B36" s="246"/>
      <c r="C36" s="246"/>
      <c r="D36" s="246"/>
      <c r="E36" s="246"/>
      <c r="F36" s="246"/>
      <c r="G36" s="213" t="s">
        <v>194</v>
      </c>
      <c r="H36" s="195"/>
      <c r="I36" s="173"/>
    </row>
    <row r="37" spans="1:9" x14ac:dyDescent="0.25">
      <c r="A37" s="238" t="s">
        <v>195</v>
      </c>
      <c r="B37" s="239"/>
      <c r="C37" s="239"/>
      <c r="D37" s="239"/>
      <c r="E37" s="239"/>
      <c r="F37" s="239"/>
      <c r="G37" s="213" t="s">
        <v>196</v>
      </c>
      <c r="H37" s="195">
        <v>1364</v>
      </c>
      <c r="I37" s="173">
        <v>37293</v>
      </c>
    </row>
    <row r="38" spans="1:9" x14ac:dyDescent="0.25">
      <c r="A38" s="247" t="s">
        <v>23</v>
      </c>
      <c r="B38" s="248"/>
      <c r="C38" s="248"/>
      <c r="D38" s="248"/>
      <c r="E38" s="248"/>
      <c r="F38" s="248"/>
      <c r="G38" s="213" t="s">
        <v>197</v>
      </c>
      <c r="H38" s="194">
        <v>230550</v>
      </c>
      <c r="I38" s="172">
        <v>253853</v>
      </c>
    </row>
    <row r="39" spans="1:9" x14ac:dyDescent="0.25">
      <c r="A39" s="238" t="s">
        <v>31</v>
      </c>
      <c r="B39" s="239"/>
      <c r="C39" s="239"/>
      <c r="D39" s="239"/>
      <c r="E39" s="239"/>
      <c r="F39" s="239"/>
      <c r="G39" s="213" t="s">
        <v>198</v>
      </c>
      <c r="H39" s="194"/>
      <c r="I39" s="172"/>
    </row>
    <row r="40" spans="1:9" x14ac:dyDescent="0.25">
      <c r="A40" s="238" t="s">
        <v>24</v>
      </c>
      <c r="B40" s="239"/>
      <c r="C40" s="239"/>
      <c r="D40" s="239"/>
      <c r="E40" s="239"/>
      <c r="F40" s="239"/>
      <c r="G40" s="213" t="s">
        <v>199</v>
      </c>
      <c r="H40" s="194">
        <v>3288286</v>
      </c>
      <c r="I40" s="172">
        <v>3401861</v>
      </c>
    </row>
    <row r="41" spans="1:9" ht="14.4" thickBot="1" x14ac:dyDescent="0.3">
      <c r="A41" s="249" t="s">
        <v>200</v>
      </c>
      <c r="B41" s="250"/>
      <c r="C41" s="250"/>
      <c r="D41" s="250"/>
      <c r="E41" s="250"/>
      <c r="F41" s="250"/>
      <c r="G41" s="214" t="s">
        <v>201</v>
      </c>
      <c r="H41" s="196">
        <f>SUM(H28:H40)-1</f>
        <v>3679484</v>
      </c>
      <c r="I41" s="174">
        <f>SUM(I28:I40)+1</f>
        <v>4228352</v>
      </c>
    </row>
    <row r="42" spans="1:9" x14ac:dyDescent="0.25">
      <c r="A42" s="245" t="s">
        <v>25</v>
      </c>
      <c r="B42" s="246"/>
      <c r="C42" s="246"/>
      <c r="D42" s="246"/>
      <c r="E42" s="246"/>
      <c r="F42" s="246"/>
      <c r="G42" s="212">
        <v>101</v>
      </c>
      <c r="H42" s="197"/>
      <c r="I42" s="175"/>
    </row>
    <row r="43" spans="1:9" x14ac:dyDescent="0.25">
      <c r="A43" s="251" t="s">
        <v>26</v>
      </c>
      <c r="B43" s="252"/>
      <c r="C43" s="252"/>
      <c r="D43" s="252"/>
      <c r="E43" s="252"/>
      <c r="F43" s="252"/>
      <c r="G43" s="215"/>
      <c r="H43" s="198"/>
      <c r="I43" s="176"/>
    </row>
    <row r="44" spans="1:9" ht="24" customHeight="1" x14ac:dyDescent="0.25">
      <c r="A44" s="245" t="s">
        <v>203</v>
      </c>
      <c r="B44" s="246"/>
      <c r="C44" s="246"/>
      <c r="D44" s="246"/>
      <c r="E44" s="246"/>
      <c r="F44" s="246"/>
      <c r="G44" s="212" t="s">
        <v>204</v>
      </c>
      <c r="H44" s="199"/>
      <c r="I44" s="173"/>
    </row>
    <row r="45" spans="1:9" ht="19.5" customHeight="1" x14ac:dyDescent="0.25">
      <c r="A45" s="245" t="s">
        <v>205</v>
      </c>
      <c r="B45" s="246"/>
      <c r="C45" s="246"/>
      <c r="D45" s="246"/>
      <c r="E45" s="246"/>
      <c r="F45" s="246"/>
      <c r="G45" s="212" t="s">
        <v>206</v>
      </c>
      <c r="H45" s="197"/>
      <c r="I45" s="175"/>
    </row>
    <row r="46" spans="1:9" ht="24" customHeight="1" x14ac:dyDescent="0.25">
      <c r="A46" s="245" t="s">
        <v>207</v>
      </c>
      <c r="B46" s="246"/>
      <c r="C46" s="246"/>
      <c r="D46" s="246"/>
      <c r="E46" s="246"/>
      <c r="F46" s="246"/>
      <c r="G46" s="212" t="s">
        <v>208</v>
      </c>
      <c r="H46" s="197"/>
      <c r="I46" s="175"/>
    </row>
    <row r="47" spans="1:9" x14ac:dyDescent="0.25">
      <c r="A47" s="238" t="s">
        <v>209</v>
      </c>
      <c r="B47" s="239"/>
      <c r="C47" s="239"/>
      <c r="D47" s="239"/>
      <c r="E47" s="239"/>
      <c r="F47" s="239"/>
      <c r="G47" s="212" t="s">
        <v>210</v>
      </c>
      <c r="H47" s="197"/>
      <c r="I47" s="175"/>
    </row>
    <row r="48" spans="1:9" x14ac:dyDescent="0.25">
      <c r="A48" s="238" t="s">
        <v>211</v>
      </c>
      <c r="B48" s="239"/>
      <c r="C48" s="239"/>
      <c r="D48" s="239"/>
      <c r="E48" s="239"/>
      <c r="F48" s="239"/>
      <c r="G48" s="212" t="s">
        <v>212</v>
      </c>
      <c r="H48" s="197"/>
      <c r="I48" s="190"/>
    </row>
    <row r="49" spans="1:9" x14ac:dyDescent="0.25">
      <c r="A49" s="238" t="s">
        <v>213</v>
      </c>
      <c r="B49" s="239"/>
      <c r="C49" s="239"/>
      <c r="D49" s="239"/>
      <c r="E49" s="239"/>
      <c r="F49" s="239"/>
      <c r="G49" s="212" t="s">
        <v>214</v>
      </c>
      <c r="H49" s="200"/>
      <c r="I49" s="168"/>
    </row>
    <row r="50" spans="1:9" ht="13.8" customHeight="1" x14ac:dyDescent="0.25">
      <c r="A50" s="238" t="s">
        <v>27</v>
      </c>
      <c r="B50" s="239"/>
      <c r="C50" s="239"/>
      <c r="D50" s="239"/>
      <c r="E50" s="239"/>
      <c r="F50" s="239"/>
      <c r="G50" s="212" t="s">
        <v>215</v>
      </c>
      <c r="H50" s="195">
        <v>214444</v>
      </c>
      <c r="I50" s="184">
        <v>214444</v>
      </c>
    </row>
    <row r="51" spans="1:9" x14ac:dyDescent="0.25">
      <c r="A51" s="238" t="s">
        <v>28</v>
      </c>
      <c r="B51" s="239"/>
      <c r="C51" s="239"/>
      <c r="D51" s="239"/>
      <c r="E51" s="239"/>
      <c r="F51" s="239"/>
      <c r="G51" s="212" t="s">
        <v>216</v>
      </c>
      <c r="H51" s="193"/>
      <c r="I51" s="184"/>
    </row>
    <row r="52" spans="1:9" x14ac:dyDescent="0.25">
      <c r="A52" s="238" t="s">
        <v>217</v>
      </c>
      <c r="B52" s="239"/>
      <c r="C52" s="239"/>
      <c r="D52" s="239"/>
      <c r="E52" s="239"/>
      <c r="F52" s="239"/>
      <c r="G52" s="212" t="s">
        <v>218</v>
      </c>
      <c r="H52" s="193"/>
      <c r="I52" s="184"/>
    </row>
    <row r="53" spans="1:9" x14ac:dyDescent="0.25">
      <c r="A53" s="245" t="s">
        <v>219</v>
      </c>
      <c r="B53" s="246"/>
      <c r="C53" s="246"/>
      <c r="D53" s="246"/>
      <c r="E53" s="246"/>
      <c r="F53" s="246"/>
      <c r="G53" s="212" t="s">
        <v>220</v>
      </c>
      <c r="H53" s="193">
        <v>7215</v>
      </c>
      <c r="I53" s="184">
        <v>7639</v>
      </c>
    </row>
    <row r="54" spans="1:9" x14ac:dyDescent="0.25">
      <c r="A54" s="238" t="s">
        <v>29</v>
      </c>
      <c r="B54" s="239"/>
      <c r="C54" s="239"/>
      <c r="D54" s="239"/>
      <c r="E54" s="239"/>
      <c r="F54" s="239"/>
      <c r="G54" s="212" t="s">
        <v>221</v>
      </c>
      <c r="H54" s="193"/>
      <c r="I54" s="184"/>
    </row>
    <row r="55" spans="1:9" x14ac:dyDescent="0.25">
      <c r="A55" s="238" t="s">
        <v>30</v>
      </c>
      <c r="B55" s="239"/>
      <c r="C55" s="239"/>
      <c r="D55" s="239"/>
      <c r="E55" s="239"/>
      <c r="F55" s="239"/>
      <c r="G55" s="212" t="s">
        <v>222</v>
      </c>
      <c r="H55" s="193">
        <v>17134032</v>
      </c>
      <c r="I55" s="184">
        <v>17329234</v>
      </c>
    </row>
    <row r="56" spans="1:9" x14ac:dyDescent="0.25">
      <c r="A56" s="238" t="s">
        <v>223</v>
      </c>
      <c r="B56" s="239"/>
      <c r="C56" s="239"/>
      <c r="D56" s="239"/>
      <c r="E56" s="239"/>
      <c r="F56" s="239"/>
      <c r="G56" s="212" t="s">
        <v>224</v>
      </c>
      <c r="H56" s="193"/>
      <c r="I56" s="184"/>
    </row>
    <row r="57" spans="1:9" x14ac:dyDescent="0.25">
      <c r="A57" s="238" t="s">
        <v>31</v>
      </c>
      <c r="B57" s="239"/>
      <c r="C57" s="239"/>
      <c r="D57" s="239"/>
      <c r="E57" s="239"/>
      <c r="F57" s="239"/>
      <c r="G57" s="212" t="s">
        <v>225</v>
      </c>
      <c r="H57" s="193"/>
      <c r="I57" s="184"/>
    </row>
    <row r="58" spans="1:9" x14ac:dyDescent="0.25">
      <c r="A58" s="238" t="s">
        <v>32</v>
      </c>
      <c r="B58" s="239"/>
      <c r="C58" s="239"/>
      <c r="D58" s="239"/>
      <c r="E58" s="239"/>
      <c r="F58" s="239"/>
      <c r="G58" s="212" t="s">
        <v>226</v>
      </c>
      <c r="H58" s="193"/>
      <c r="I58" s="184"/>
    </row>
    <row r="59" spans="1:9" x14ac:dyDescent="0.25">
      <c r="A59" s="238" t="s">
        <v>33</v>
      </c>
      <c r="B59" s="239"/>
      <c r="C59" s="239"/>
      <c r="D59" s="239"/>
      <c r="E59" s="239"/>
      <c r="F59" s="239"/>
      <c r="G59" s="212" t="s">
        <v>227</v>
      </c>
      <c r="H59" s="193">
        <v>1168959</v>
      </c>
      <c r="I59" s="184">
        <v>1186491</v>
      </c>
    </row>
    <row r="60" spans="1:9" x14ac:dyDescent="0.25">
      <c r="A60" s="238" t="s">
        <v>34</v>
      </c>
      <c r="B60" s="239"/>
      <c r="C60" s="239"/>
      <c r="D60" s="239"/>
      <c r="E60" s="239"/>
      <c r="F60" s="239"/>
      <c r="G60" s="212" t="s">
        <v>228</v>
      </c>
      <c r="H60" s="193"/>
      <c r="I60" s="184"/>
    </row>
    <row r="61" spans="1:9" x14ac:dyDescent="0.25">
      <c r="A61" s="238" t="s">
        <v>35</v>
      </c>
      <c r="B61" s="239"/>
      <c r="C61" s="239"/>
      <c r="D61" s="239"/>
      <c r="E61" s="239"/>
      <c r="F61" s="239"/>
      <c r="G61" s="212" t="s">
        <v>229</v>
      </c>
      <c r="H61" s="193">
        <v>4806533</v>
      </c>
      <c r="I61" s="184">
        <v>4428096</v>
      </c>
    </row>
    <row r="62" spans="1:9" ht="14.4" thickBot="1" x14ac:dyDescent="0.3">
      <c r="A62" s="261" t="s">
        <v>230</v>
      </c>
      <c r="B62" s="262"/>
      <c r="C62" s="262"/>
      <c r="D62" s="262"/>
      <c r="E62" s="262"/>
      <c r="F62" s="262"/>
      <c r="G62" s="216" t="s">
        <v>231</v>
      </c>
      <c r="H62" s="201">
        <f>SUM(H50:H61)-1</f>
        <v>23331182</v>
      </c>
      <c r="I62" s="191">
        <f>SUM(I44:I61)-1</f>
        <v>23165903</v>
      </c>
    </row>
    <row r="63" spans="1:9" ht="14.4" thickBot="1" x14ac:dyDescent="0.3">
      <c r="A63" s="263" t="s">
        <v>36</v>
      </c>
      <c r="B63" s="264"/>
      <c r="C63" s="264"/>
      <c r="D63" s="264"/>
      <c r="E63" s="264"/>
      <c r="F63" s="265"/>
      <c r="G63" s="217"/>
      <c r="H63" s="202">
        <f>H41+H62+1</f>
        <v>27010667</v>
      </c>
      <c r="I63" s="177">
        <f>I41+I42+I62+1</f>
        <v>27394256</v>
      </c>
    </row>
    <row r="64" spans="1:9" ht="14.4" thickBot="1" x14ac:dyDescent="0.3">
      <c r="A64" s="266" t="s">
        <v>37</v>
      </c>
      <c r="B64" s="267"/>
      <c r="C64" s="267"/>
      <c r="D64" s="267"/>
      <c r="E64" s="267"/>
      <c r="F64" s="267"/>
      <c r="G64" s="218"/>
      <c r="H64" s="203"/>
      <c r="I64" s="178"/>
    </row>
    <row r="65" spans="1:9" ht="22.5" customHeight="1" x14ac:dyDescent="0.25">
      <c r="A65" s="245" t="s">
        <v>232</v>
      </c>
      <c r="B65" s="246"/>
      <c r="C65" s="246"/>
      <c r="D65" s="246"/>
      <c r="E65" s="246"/>
      <c r="F65" s="246"/>
      <c r="G65" s="213" t="s">
        <v>233</v>
      </c>
      <c r="H65" s="204">
        <v>0</v>
      </c>
      <c r="I65" s="179">
        <v>0</v>
      </c>
    </row>
    <row r="66" spans="1:9" ht="25.5" customHeight="1" x14ac:dyDescent="0.25">
      <c r="A66" s="245" t="s">
        <v>234</v>
      </c>
      <c r="B66" s="246"/>
      <c r="C66" s="246"/>
      <c r="D66" s="246"/>
      <c r="E66" s="246"/>
      <c r="F66" s="246"/>
      <c r="G66" s="213" t="s">
        <v>235</v>
      </c>
      <c r="H66" s="193">
        <v>0</v>
      </c>
      <c r="I66" s="180">
        <v>0</v>
      </c>
    </row>
    <row r="67" spans="1:9" x14ac:dyDescent="0.25">
      <c r="A67" s="245" t="s">
        <v>187</v>
      </c>
      <c r="B67" s="246"/>
      <c r="C67" s="246"/>
      <c r="D67" s="246"/>
      <c r="E67" s="246"/>
      <c r="F67" s="246"/>
      <c r="G67" s="219" t="s">
        <v>236</v>
      </c>
      <c r="H67" s="195">
        <v>0</v>
      </c>
      <c r="I67" s="181">
        <v>0</v>
      </c>
    </row>
    <row r="68" spans="1:9" x14ac:dyDescent="0.25">
      <c r="A68" s="245" t="s">
        <v>38</v>
      </c>
      <c r="B68" s="246"/>
      <c r="C68" s="246"/>
      <c r="D68" s="246"/>
      <c r="E68" s="246"/>
      <c r="F68" s="246"/>
      <c r="G68" s="219" t="s">
        <v>237</v>
      </c>
      <c r="H68" s="195">
        <v>361790</v>
      </c>
      <c r="I68" s="181">
        <v>226738</v>
      </c>
    </row>
    <row r="69" spans="1:9" x14ac:dyDescent="0.25">
      <c r="A69" s="245" t="s">
        <v>39</v>
      </c>
      <c r="B69" s="246"/>
      <c r="C69" s="246"/>
      <c r="D69" s="246"/>
      <c r="E69" s="246"/>
      <c r="F69" s="246"/>
      <c r="G69" s="219" t="s">
        <v>238</v>
      </c>
      <c r="H69" s="195">
        <v>661744</v>
      </c>
      <c r="I69" s="181">
        <v>697714</v>
      </c>
    </row>
    <row r="70" spans="1:9" x14ac:dyDescent="0.25">
      <c r="A70" s="245" t="s">
        <v>239</v>
      </c>
      <c r="B70" s="246"/>
      <c r="C70" s="246"/>
      <c r="D70" s="246"/>
      <c r="E70" s="246"/>
      <c r="F70" s="246"/>
      <c r="G70" s="219" t="s">
        <v>240</v>
      </c>
      <c r="H70" s="195">
        <v>7023</v>
      </c>
      <c r="I70" s="181">
        <v>17166</v>
      </c>
    </row>
    <row r="71" spans="1:9" x14ac:dyDescent="0.25">
      <c r="A71" s="245" t="s">
        <v>241</v>
      </c>
      <c r="B71" s="246"/>
      <c r="C71" s="246"/>
      <c r="D71" s="246"/>
      <c r="E71" s="246"/>
      <c r="F71" s="246"/>
      <c r="G71" s="219" t="s">
        <v>242</v>
      </c>
      <c r="H71" s="195">
        <v>58338</v>
      </c>
      <c r="I71" s="181">
        <v>85455</v>
      </c>
    </row>
    <row r="72" spans="1:9" x14ac:dyDescent="0.25">
      <c r="A72" s="245" t="s">
        <v>40</v>
      </c>
      <c r="B72" s="246"/>
      <c r="C72" s="246"/>
      <c r="D72" s="246"/>
      <c r="E72" s="246"/>
      <c r="F72" s="246"/>
      <c r="G72" s="219" t="s">
        <v>243</v>
      </c>
      <c r="H72" s="195"/>
      <c r="I72" s="181"/>
    </row>
    <row r="73" spans="1:9" x14ac:dyDescent="0.25">
      <c r="A73" s="245" t="s">
        <v>244</v>
      </c>
      <c r="B73" s="246"/>
      <c r="C73" s="246"/>
      <c r="D73" s="246"/>
      <c r="E73" s="246"/>
      <c r="F73" s="246"/>
      <c r="G73" s="219" t="s">
        <v>245</v>
      </c>
      <c r="H73" s="195"/>
      <c r="I73" s="181"/>
    </row>
    <row r="74" spans="1:9" x14ac:dyDescent="0.25">
      <c r="A74" s="245" t="s">
        <v>246</v>
      </c>
      <c r="B74" s="246"/>
      <c r="C74" s="246"/>
      <c r="D74" s="246"/>
      <c r="E74" s="246"/>
      <c r="F74" s="246"/>
      <c r="G74" s="219" t="s">
        <v>247</v>
      </c>
      <c r="H74" s="195"/>
      <c r="I74" s="181"/>
    </row>
    <row r="75" spans="1:9" x14ac:dyDescent="0.25">
      <c r="A75" s="245" t="s">
        <v>248</v>
      </c>
      <c r="B75" s="246"/>
      <c r="C75" s="246"/>
      <c r="D75" s="246"/>
      <c r="E75" s="246"/>
      <c r="F75" s="246"/>
      <c r="G75" s="219" t="s">
        <v>249</v>
      </c>
      <c r="H75" s="195"/>
      <c r="I75" s="181"/>
    </row>
    <row r="76" spans="1:9" x14ac:dyDescent="0.25">
      <c r="A76" s="245" t="s">
        <v>250</v>
      </c>
      <c r="B76" s="246"/>
      <c r="C76" s="246"/>
      <c r="D76" s="246"/>
      <c r="E76" s="246"/>
      <c r="F76" s="246"/>
      <c r="G76" s="219" t="s">
        <v>251</v>
      </c>
      <c r="H76" s="195"/>
      <c r="I76" s="181"/>
    </row>
    <row r="77" spans="1:9" x14ac:dyDescent="0.25">
      <c r="A77" s="245" t="s">
        <v>172</v>
      </c>
      <c r="B77" s="246"/>
      <c r="C77" s="246"/>
      <c r="D77" s="246"/>
      <c r="E77" s="246"/>
      <c r="F77" s="246"/>
      <c r="G77" s="219" t="s">
        <v>252</v>
      </c>
      <c r="H77" s="195">
        <v>173911</v>
      </c>
      <c r="I77" s="181">
        <v>219515</v>
      </c>
    </row>
    <row r="78" spans="1:9" x14ac:dyDescent="0.25">
      <c r="A78" s="261" t="s">
        <v>253</v>
      </c>
      <c r="B78" s="262"/>
      <c r="C78" s="262"/>
      <c r="D78" s="262"/>
      <c r="E78" s="262"/>
      <c r="F78" s="262"/>
      <c r="G78" s="213" t="s">
        <v>254</v>
      </c>
      <c r="H78" s="205">
        <f>SUM(H65:H77)</f>
        <v>1262806</v>
      </c>
      <c r="I78" s="182">
        <f>SUM(I65:I77)-1</f>
        <v>1246587</v>
      </c>
    </row>
    <row r="79" spans="1:9" ht="14.4" thickBot="1" x14ac:dyDescent="0.3">
      <c r="A79" s="245" t="s">
        <v>41</v>
      </c>
      <c r="B79" s="246"/>
      <c r="C79" s="246"/>
      <c r="D79" s="246"/>
      <c r="E79" s="246"/>
      <c r="F79" s="246"/>
      <c r="G79" s="220" t="s">
        <v>255</v>
      </c>
      <c r="H79" s="206" t="s">
        <v>20</v>
      </c>
      <c r="I79" s="183" t="s">
        <v>20</v>
      </c>
    </row>
    <row r="80" spans="1:9" ht="14.4" thickBot="1" x14ac:dyDescent="0.3">
      <c r="A80" s="269" t="s">
        <v>42</v>
      </c>
      <c r="B80" s="270"/>
      <c r="C80" s="270"/>
      <c r="D80" s="270"/>
      <c r="E80" s="270"/>
      <c r="F80" s="270"/>
      <c r="G80" s="221"/>
      <c r="H80" s="207"/>
      <c r="I80" s="139"/>
    </row>
    <row r="81" spans="1:9" ht="21.75" customHeight="1" x14ac:dyDescent="0.25">
      <c r="A81" s="245" t="s">
        <v>256</v>
      </c>
      <c r="B81" s="246"/>
      <c r="C81" s="246"/>
      <c r="D81" s="246"/>
      <c r="E81" s="246"/>
      <c r="F81" s="246"/>
      <c r="G81" s="216" t="s">
        <v>257</v>
      </c>
      <c r="H81" s="193">
        <v>30425825</v>
      </c>
      <c r="I81" s="180">
        <v>28680724</v>
      </c>
    </row>
    <row r="82" spans="1:9" ht="24.75" customHeight="1" x14ac:dyDescent="0.25">
      <c r="A82" s="245" t="s">
        <v>258</v>
      </c>
      <c r="B82" s="246"/>
      <c r="C82" s="246"/>
      <c r="D82" s="246"/>
      <c r="E82" s="246"/>
      <c r="F82" s="246"/>
      <c r="G82" s="212" t="s">
        <v>259</v>
      </c>
      <c r="H82" s="193"/>
      <c r="I82" s="180">
        <v>0</v>
      </c>
    </row>
    <row r="83" spans="1:9" x14ac:dyDescent="0.25">
      <c r="A83" s="238" t="s">
        <v>209</v>
      </c>
      <c r="B83" s="239"/>
      <c r="C83" s="239"/>
      <c r="D83" s="239"/>
      <c r="E83" s="239"/>
      <c r="F83" s="239"/>
      <c r="G83" s="212" t="s">
        <v>260</v>
      </c>
      <c r="H83" s="195"/>
      <c r="I83" s="180"/>
    </row>
    <row r="84" spans="1:9" x14ac:dyDescent="0.25">
      <c r="A84" s="238" t="s">
        <v>43</v>
      </c>
      <c r="B84" s="239"/>
      <c r="C84" s="239"/>
      <c r="D84" s="239"/>
      <c r="E84" s="239"/>
      <c r="F84" s="239"/>
      <c r="G84" s="212" t="s">
        <v>261</v>
      </c>
      <c r="H84" s="193">
        <v>1872182</v>
      </c>
      <c r="I84" s="180">
        <v>1320172</v>
      </c>
    </row>
    <row r="85" spans="1:9" x14ac:dyDescent="0.25">
      <c r="A85" s="238" t="s">
        <v>44</v>
      </c>
      <c r="B85" s="239"/>
      <c r="C85" s="239"/>
      <c r="D85" s="239"/>
      <c r="E85" s="239"/>
      <c r="F85" s="239"/>
      <c r="G85" s="212" t="s">
        <v>262</v>
      </c>
      <c r="H85" s="193"/>
      <c r="I85" s="180"/>
    </row>
    <row r="86" spans="1:9" x14ac:dyDescent="0.25">
      <c r="A86" s="238" t="s">
        <v>263</v>
      </c>
      <c r="B86" s="239"/>
      <c r="C86" s="239"/>
      <c r="D86" s="239"/>
      <c r="E86" s="239"/>
      <c r="F86" s="239"/>
      <c r="G86" s="212" t="s">
        <v>264</v>
      </c>
      <c r="H86" s="193"/>
      <c r="I86" s="180"/>
    </row>
    <row r="87" spans="1:9" x14ac:dyDescent="0.25">
      <c r="A87" s="238" t="s">
        <v>45</v>
      </c>
      <c r="B87" s="239"/>
      <c r="C87" s="239"/>
      <c r="D87" s="239"/>
      <c r="E87" s="239"/>
      <c r="F87" s="239"/>
      <c r="G87" s="212" t="s">
        <v>265</v>
      </c>
      <c r="H87" s="193">
        <v>582988</v>
      </c>
      <c r="I87" s="180">
        <v>582988</v>
      </c>
    </row>
    <row r="88" spans="1:9" x14ac:dyDescent="0.25">
      <c r="A88" s="245" t="s">
        <v>40</v>
      </c>
      <c r="B88" s="246"/>
      <c r="C88" s="246"/>
      <c r="D88" s="246"/>
      <c r="E88" s="246"/>
      <c r="F88" s="246"/>
      <c r="G88" s="212" t="s">
        <v>266</v>
      </c>
      <c r="H88" s="193"/>
      <c r="I88" s="180"/>
    </row>
    <row r="89" spans="1:9" x14ac:dyDescent="0.25">
      <c r="A89" s="238" t="s">
        <v>267</v>
      </c>
      <c r="B89" s="239"/>
      <c r="C89" s="239"/>
      <c r="D89" s="239"/>
      <c r="E89" s="239"/>
      <c r="F89" s="239"/>
      <c r="G89" s="212" t="s">
        <v>268</v>
      </c>
      <c r="H89" s="193"/>
      <c r="I89" s="180"/>
    </row>
    <row r="90" spans="1:9" x14ac:dyDescent="0.25">
      <c r="A90" s="245" t="s">
        <v>269</v>
      </c>
      <c r="B90" s="246"/>
      <c r="C90" s="246"/>
      <c r="D90" s="246"/>
      <c r="E90" s="246"/>
      <c r="F90" s="246"/>
      <c r="G90" s="212" t="s">
        <v>270</v>
      </c>
      <c r="H90" s="193"/>
      <c r="I90" s="180"/>
    </row>
    <row r="91" spans="1:9" x14ac:dyDescent="0.25">
      <c r="A91" s="245" t="s">
        <v>248</v>
      </c>
      <c r="B91" s="246"/>
      <c r="C91" s="246"/>
      <c r="D91" s="246"/>
      <c r="E91" s="246"/>
      <c r="F91" s="246"/>
      <c r="G91" s="212" t="s">
        <v>271</v>
      </c>
      <c r="H91" s="193"/>
      <c r="I91" s="184"/>
    </row>
    <row r="92" spans="1:9" x14ac:dyDescent="0.25">
      <c r="A92" s="238" t="s">
        <v>46</v>
      </c>
      <c r="B92" s="239"/>
      <c r="C92" s="239"/>
      <c r="D92" s="239"/>
      <c r="E92" s="239"/>
      <c r="F92" s="239"/>
      <c r="G92" s="212" t="s">
        <v>272</v>
      </c>
      <c r="H92" s="193">
        <v>486797</v>
      </c>
      <c r="I92" s="184">
        <v>486797</v>
      </c>
    </row>
    <row r="93" spans="1:9" ht="14.4" thickBot="1" x14ac:dyDescent="0.3">
      <c r="A93" s="249" t="s">
        <v>273</v>
      </c>
      <c r="B93" s="250"/>
      <c r="C93" s="250"/>
      <c r="D93" s="250"/>
      <c r="E93" s="250"/>
      <c r="F93" s="250"/>
      <c r="G93" s="222" t="s">
        <v>274</v>
      </c>
      <c r="H93" s="196">
        <f>SUM(H81:H92)-1</f>
        <v>33367791</v>
      </c>
      <c r="I93" s="185">
        <f>SUM(I81:I92)-1</f>
        <v>31070680</v>
      </c>
    </row>
    <row r="94" spans="1:9" x14ac:dyDescent="0.25">
      <c r="A94" s="266" t="s">
        <v>47</v>
      </c>
      <c r="B94" s="267"/>
      <c r="C94" s="267"/>
      <c r="D94" s="267"/>
      <c r="E94" s="267"/>
      <c r="F94" s="267"/>
      <c r="G94" s="223"/>
      <c r="H94" s="208"/>
      <c r="I94" s="186"/>
    </row>
    <row r="95" spans="1:9" ht="13.8" customHeight="1" x14ac:dyDescent="0.25">
      <c r="A95" s="238" t="s">
        <v>48</v>
      </c>
      <c r="B95" s="239"/>
      <c r="C95" s="239"/>
      <c r="D95" s="239"/>
      <c r="E95" s="239"/>
      <c r="F95" s="239"/>
      <c r="G95" s="212" t="s">
        <v>275</v>
      </c>
      <c r="H95" s="195">
        <v>99100</v>
      </c>
      <c r="I95" s="187">
        <v>99100</v>
      </c>
    </row>
    <row r="96" spans="1:9" x14ac:dyDescent="0.25">
      <c r="A96" s="238" t="s">
        <v>49</v>
      </c>
      <c r="B96" s="239"/>
      <c r="C96" s="239"/>
      <c r="D96" s="239"/>
      <c r="E96" s="239"/>
      <c r="F96" s="239"/>
      <c r="G96" s="212" t="s">
        <v>276</v>
      </c>
      <c r="H96" s="195"/>
      <c r="I96" s="187"/>
    </row>
    <row r="97" spans="1:9" x14ac:dyDescent="0.25">
      <c r="A97" s="238" t="s">
        <v>50</v>
      </c>
      <c r="B97" s="239"/>
      <c r="C97" s="239"/>
      <c r="D97" s="239"/>
      <c r="E97" s="239"/>
      <c r="F97" s="239"/>
      <c r="G97" s="213" t="s">
        <v>277</v>
      </c>
      <c r="H97" s="195"/>
      <c r="I97" s="188"/>
    </row>
    <row r="98" spans="1:9" x14ac:dyDescent="0.25">
      <c r="A98" s="238" t="s">
        <v>278</v>
      </c>
      <c r="B98" s="239"/>
      <c r="C98" s="239"/>
      <c r="D98" s="239"/>
      <c r="E98" s="239"/>
      <c r="F98" s="239"/>
      <c r="G98" s="213" t="s">
        <v>279</v>
      </c>
      <c r="H98" s="195">
        <v>5873945</v>
      </c>
      <c r="I98" s="187">
        <v>5873998</v>
      </c>
    </row>
    <row r="99" spans="1:9" x14ac:dyDescent="0.25">
      <c r="A99" s="238" t="s">
        <v>51</v>
      </c>
      <c r="B99" s="239"/>
      <c r="C99" s="239"/>
      <c r="D99" s="239"/>
      <c r="E99" s="239"/>
      <c r="F99" s="239"/>
      <c r="G99" s="213" t="s">
        <v>280</v>
      </c>
      <c r="H99" s="195">
        <v>-13592976</v>
      </c>
      <c r="I99" s="187">
        <v>-10896111</v>
      </c>
    </row>
    <row r="100" spans="1:9" x14ac:dyDescent="0.25">
      <c r="A100" s="238" t="s">
        <v>281</v>
      </c>
      <c r="B100" s="239"/>
      <c r="C100" s="239"/>
      <c r="D100" s="239"/>
      <c r="E100" s="239"/>
      <c r="F100" s="239"/>
      <c r="G100" s="213" t="s">
        <v>282</v>
      </c>
      <c r="H100" s="195"/>
      <c r="I100" s="187"/>
    </row>
    <row r="101" spans="1:9" x14ac:dyDescent="0.25">
      <c r="A101" s="261" t="s">
        <v>283</v>
      </c>
      <c r="B101" s="262"/>
      <c r="C101" s="262"/>
      <c r="D101" s="262"/>
      <c r="E101" s="262"/>
      <c r="F101" s="262"/>
      <c r="G101" s="224" t="s">
        <v>284</v>
      </c>
      <c r="H101" s="195">
        <v>-7619931</v>
      </c>
      <c r="I101" s="187">
        <f>SUM(I95:I100)+1</f>
        <v>-4923012</v>
      </c>
    </row>
    <row r="102" spans="1:9" x14ac:dyDescent="0.25">
      <c r="A102" s="238" t="s">
        <v>52</v>
      </c>
      <c r="B102" s="239"/>
      <c r="C102" s="239"/>
      <c r="D102" s="239"/>
      <c r="E102" s="239"/>
      <c r="F102" s="239"/>
      <c r="G102" s="213" t="s">
        <v>285</v>
      </c>
      <c r="H102" s="195"/>
      <c r="I102" s="187"/>
    </row>
    <row r="103" spans="1:9" x14ac:dyDescent="0.25">
      <c r="A103" s="266" t="s">
        <v>286</v>
      </c>
      <c r="B103" s="267"/>
      <c r="C103" s="267"/>
      <c r="D103" s="267"/>
      <c r="E103" s="267"/>
      <c r="F103" s="267"/>
      <c r="G103" s="224" t="s">
        <v>287</v>
      </c>
      <c r="H103" s="195">
        <f>H101+H102</f>
        <v>-7619931</v>
      </c>
      <c r="I103" s="187">
        <f>I101+I102</f>
        <v>-4923012</v>
      </c>
    </row>
    <row r="104" spans="1:9" x14ac:dyDescent="0.25">
      <c r="A104" s="279" t="s">
        <v>53</v>
      </c>
      <c r="B104" s="280"/>
      <c r="C104" s="280"/>
      <c r="D104" s="280"/>
      <c r="E104" s="280"/>
      <c r="F104" s="280"/>
      <c r="G104" s="225"/>
      <c r="H104" s="209">
        <f>H78+H93+H103+1</f>
        <v>27010667</v>
      </c>
      <c r="I104" s="189">
        <f>I78+I93+I103+1</f>
        <v>27394256</v>
      </c>
    </row>
    <row r="105" spans="1:9" ht="15" customHeight="1" thickBot="1" x14ac:dyDescent="0.3">
      <c r="A105" s="271" t="s">
        <v>436</v>
      </c>
      <c r="B105" s="272"/>
      <c r="C105" s="272"/>
      <c r="D105" s="272"/>
      <c r="E105" s="272"/>
      <c r="F105" s="272"/>
      <c r="G105" s="164"/>
      <c r="H105" s="210">
        <f>H63-H59-H78-H93</f>
        <v>-8788889</v>
      </c>
      <c r="I105" s="165">
        <f>I63-I59-I78-I93</f>
        <v>-6109502</v>
      </c>
    </row>
    <row r="106" spans="1:9" ht="15" customHeight="1" thickBot="1" x14ac:dyDescent="0.35">
      <c r="A106" s="273" t="s">
        <v>437</v>
      </c>
      <c r="B106" s="274"/>
      <c r="C106" s="274"/>
      <c r="D106" s="274"/>
      <c r="E106" s="274"/>
      <c r="F106" s="275"/>
      <c r="G106" s="166"/>
      <c r="H106" s="167">
        <v>99100</v>
      </c>
      <c r="I106" s="167">
        <v>99100</v>
      </c>
    </row>
    <row r="107" spans="1:9" ht="18.600000000000001" customHeight="1" thickBot="1" x14ac:dyDescent="0.35">
      <c r="A107" s="276" t="s">
        <v>438</v>
      </c>
      <c r="B107" s="277"/>
      <c r="C107" s="277"/>
      <c r="D107" s="277"/>
      <c r="E107" s="277"/>
      <c r="F107" s="278"/>
      <c r="G107" s="226"/>
      <c r="H107" s="227">
        <f>(H105/H106)</f>
        <v>-88.687073662966696</v>
      </c>
      <c r="I107" s="227">
        <f>(I105/I106)</f>
        <v>-61.649868819374369</v>
      </c>
    </row>
    <row r="108" spans="1:9" x14ac:dyDescent="0.25">
      <c r="A108" s="37"/>
      <c r="B108" s="37"/>
      <c r="C108" s="37"/>
      <c r="D108" s="37"/>
      <c r="E108" s="37"/>
      <c r="F108" s="37"/>
      <c r="G108" s="37"/>
      <c r="H108" s="140"/>
      <c r="I108" s="48"/>
    </row>
    <row r="109" spans="1:9" x14ac:dyDescent="0.25">
      <c r="A109" s="37"/>
      <c r="B109" s="37"/>
      <c r="C109" s="37"/>
      <c r="D109" s="37"/>
      <c r="E109" s="37"/>
      <c r="F109" s="37"/>
      <c r="G109" s="37"/>
      <c r="H109" s="140"/>
      <c r="I109" s="48"/>
    </row>
    <row r="110" spans="1:9" x14ac:dyDescent="0.25">
      <c r="A110" s="44" t="s">
        <v>54</v>
      </c>
      <c r="B110" s="37"/>
      <c r="C110" s="241" t="s">
        <v>55</v>
      </c>
      <c r="D110" s="241"/>
      <c r="E110" s="241"/>
      <c r="F110" s="241"/>
      <c r="G110" s="37"/>
      <c r="H110" s="45"/>
      <c r="I110" s="45"/>
    </row>
    <row r="111" spans="1:9" x14ac:dyDescent="0.25">
      <c r="A111" s="37"/>
      <c r="B111" s="37"/>
      <c r="C111" s="268" t="s">
        <v>288</v>
      </c>
      <c r="D111" s="268"/>
      <c r="E111" s="268"/>
      <c r="F111" s="37"/>
      <c r="G111" s="37"/>
      <c r="H111" s="268" t="s">
        <v>57</v>
      </c>
      <c r="I111" s="268"/>
    </row>
    <row r="112" spans="1:9" x14ac:dyDescent="0.25">
      <c r="A112" s="37"/>
      <c r="B112" s="37"/>
      <c r="C112" s="37"/>
      <c r="D112" s="37"/>
      <c r="E112" s="37"/>
      <c r="F112" s="37"/>
      <c r="G112" s="37"/>
      <c r="H112" s="140"/>
      <c r="I112" s="37"/>
    </row>
    <row r="113" spans="1:9" x14ac:dyDescent="0.2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x14ac:dyDescent="0.25">
      <c r="A114" s="46" t="s">
        <v>58</v>
      </c>
      <c r="B114" s="37"/>
      <c r="C114" s="241" t="s">
        <v>59</v>
      </c>
      <c r="D114" s="241"/>
      <c r="E114" s="241"/>
      <c r="F114" s="241"/>
      <c r="G114" s="37"/>
      <c r="H114" s="45"/>
      <c r="I114" s="45"/>
    </row>
    <row r="115" spans="1:9" x14ac:dyDescent="0.25">
      <c r="A115" s="37"/>
      <c r="B115" s="37"/>
      <c r="C115" s="268" t="s">
        <v>288</v>
      </c>
      <c r="D115" s="268"/>
      <c r="E115" s="268"/>
      <c r="F115" s="37"/>
      <c r="G115" s="37"/>
      <c r="H115" s="268" t="s">
        <v>57</v>
      </c>
      <c r="I115" s="268"/>
    </row>
    <row r="116" spans="1:9" x14ac:dyDescent="0.25">
      <c r="A116" s="47" t="s">
        <v>289</v>
      </c>
      <c r="B116" s="37"/>
      <c r="C116" s="37"/>
      <c r="D116" s="37"/>
      <c r="E116" s="37"/>
      <c r="F116" s="37"/>
      <c r="G116" s="37"/>
      <c r="H116" s="37"/>
      <c r="I116" s="37"/>
    </row>
    <row r="117" spans="1:9" x14ac:dyDescent="0.25">
      <c r="A117" s="47" t="s">
        <v>290</v>
      </c>
      <c r="B117" s="37"/>
      <c r="C117" s="37"/>
      <c r="D117" s="37"/>
      <c r="E117" s="37"/>
      <c r="F117" s="37"/>
      <c r="G117" s="37"/>
      <c r="H117" s="37"/>
      <c r="I117" s="37"/>
    </row>
  </sheetData>
  <mergeCells count="100">
    <mergeCell ref="A84:F84"/>
    <mergeCell ref="A103:F103"/>
    <mergeCell ref="A104:F104"/>
    <mergeCell ref="A73:F73"/>
    <mergeCell ref="A75:F75"/>
    <mergeCell ref="A76:F76"/>
    <mergeCell ref="A77:F77"/>
    <mergeCell ref="A78:F78"/>
    <mergeCell ref="A101:F101"/>
    <mergeCell ref="A102:F102"/>
    <mergeCell ref="A88:F88"/>
    <mergeCell ref="A89:F89"/>
    <mergeCell ref="A90:F90"/>
    <mergeCell ref="C110:F110"/>
    <mergeCell ref="C111:E111"/>
    <mergeCell ref="A98:F98"/>
    <mergeCell ref="A99:F99"/>
    <mergeCell ref="A100:F100"/>
    <mergeCell ref="A105:F105"/>
    <mergeCell ref="A106:F106"/>
    <mergeCell ref="A107:F107"/>
    <mergeCell ref="A91:F91"/>
    <mergeCell ref="A92:F92"/>
    <mergeCell ref="C114:F114"/>
    <mergeCell ref="C115:E115"/>
    <mergeCell ref="H115:I115"/>
    <mergeCell ref="A79:F79"/>
    <mergeCell ref="A80:F80"/>
    <mergeCell ref="A81:F81"/>
    <mergeCell ref="A82:F82"/>
    <mergeCell ref="A83:F83"/>
    <mergeCell ref="H111:I111"/>
    <mergeCell ref="A85:F85"/>
    <mergeCell ref="A86:F86"/>
    <mergeCell ref="A87:F87"/>
    <mergeCell ref="A93:F93"/>
    <mergeCell ref="A94:F94"/>
    <mergeCell ref="A95:F95"/>
    <mergeCell ref="A96:F96"/>
    <mergeCell ref="A62:F62"/>
    <mergeCell ref="A63:F63"/>
    <mergeCell ref="A74:F74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57:F57"/>
    <mergeCell ref="A58:F58"/>
    <mergeCell ref="A59:F59"/>
    <mergeCell ref="A60:F60"/>
    <mergeCell ref="A61:F61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52:F52"/>
    <mergeCell ref="A53:F53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97:F97"/>
    <mergeCell ref="C18:I18"/>
    <mergeCell ref="A19:H19"/>
    <mergeCell ref="E21:I21"/>
    <mergeCell ref="A23:I23"/>
    <mergeCell ref="H24:I24"/>
    <mergeCell ref="A54:F54"/>
    <mergeCell ref="A55:F55"/>
    <mergeCell ref="A56:F56"/>
    <mergeCell ref="A48:F48"/>
    <mergeCell ref="A49:F49"/>
    <mergeCell ref="A50:F50"/>
    <mergeCell ref="A51:F51"/>
    <mergeCell ref="A35:F35"/>
    <mergeCell ref="A36:F36"/>
    <mergeCell ref="A37:F37"/>
    <mergeCell ref="E16:I16"/>
    <mergeCell ref="D2:I2"/>
    <mergeCell ref="B4:H4"/>
    <mergeCell ref="B6:H6"/>
    <mergeCell ref="E12:I12"/>
    <mergeCell ref="E14:I14"/>
  </mergeCells>
  <pageMargins left="0.70866141732283472" right="0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72"/>
  <sheetViews>
    <sheetView showGridLines="0" topLeftCell="A16" zoomScale="55" zoomScaleNormal="55" workbookViewId="0">
      <selection activeCell="C7" sqref="C7"/>
    </sheetView>
  </sheetViews>
  <sheetFormatPr defaultColWidth="8.6640625" defaultRowHeight="13.8" x14ac:dyDescent="0.25"/>
  <cols>
    <col min="1" max="1" width="8.6640625" style="22"/>
    <col min="2" max="2" width="10.33203125" style="22" customWidth="1"/>
    <col min="3" max="3" width="49.33203125" style="22" customWidth="1"/>
    <col min="4" max="4" width="8.6640625" style="22"/>
    <col min="5" max="5" width="16.6640625" style="22" bestFit="1" customWidth="1"/>
    <col min="6" max="6" width="16.44140625" style="22" customWidth="1"/>
    <col min="7" max="16384" width="8.6640625" style="22"/>
  </cols>
  <sheetData>
    <row r="1" spans="1:6" ht="69.599999999999994" customHeight="1" x14ac:dyDescent="0.25">
      <c r="D1" s="282" t="s">
        <v>0</v>
      </c>
      <c r="E1" s="283"/>
      <c r="F1" s="283"/>
    </row>
    <row r="2" spans="1:6" x14ac:dyDescent="0.25">
      <c r="A2" s="26" t="s">
        <v>3</v>
      </c>
      <c r="B2" s="27"/>
      <c r="C2" s="28" t="s">
        <v>61</v>
      </c>
      <c r="D2" s="27"/>
      <c r="F2" s="27"/>
    </row>
    <row r="3" spans="1:6" x14ac:dyDescent="0.25">
      <c r="A3" s="284" t="s">
        <v>5</v>
      </c>
      <c r="B3" s="284"/>
      <c r="C3" s="29" t="str">
        <f>Баланс!E10</f>
        <v xml:space="preserve">за 1 полугодие 2020г. </v>
      </c>
      <c r="D3" s="27"/>
      <c r="E3" s="27"/>
      <c r="F3" s="27"/>
    </row>
    <row r="4" spans="1:6" x14ac:dyDescent="0.25">
      <c r="A4" s="284" t="s">
        <v>6</v>
      </c>
      <c r="B4" s="284"/>
      <c r="C4" s="28" t="str">
        <f>Баланс!E12</f>
        <v>организации публичного интереса по результатам за январь по 14 августа 2020 года</v>
      </c>
      <c r="D4" s="28"/>
      <c r="E4" s="28"/>
      <c r="F4" s="28"/>
    </row>
    <row r="5" spans="1:6" ht="27" customHeight="1" x14ac:dyDescent="0.25">
      <c r="A5" s="285" t="s">
        <v>7</v>
      </c>
      <c r="B5" s="285"/>
      <c r="C5" s="30" t="s">
        <v>60</v>
      </c>
      <c r="D5" s="30"/>
      <c r="E5" s="30"/>
      <c r="F5" s="30"/>
    </row>
    <row r="6" spans="1:6" ht="5.4" customHeight="1" x14ac:dyDescent="0.25">
      <c r="A6" s="27"/>
      <c r="B6" s="27"/>
      <c r="C6" s="27"/>
      <c r="D6" s="27"/>
      <c r="E6" s="27"/>
      <c r="F6" s="27"/>
    </row>
    <row r="7" spans="1:6" x14ac:dyDescent="0.25">
      <c r="A7" s="284" t="s">
        <v>8</v>
      </c>
      <c r="B7" s="284"/>
      <c r="C7" s="28" t="str">
        <f>Баланс!E16</f>
        <v>ежегодно не позднее 14 августа 2020  года,</v>
      </c>
      <c r="D7" s="28"/>
      <c r="E7" s="28"/>
      <c r="F7" s="28"/>
    </row>
    <row r="8" spans="1:6" x14ac:dyDescent="0.25">
      <c r="A8" s="28" t="s">
        <v>173</v>
      </c>
      <c r="B8" s="28"/>
      <c r="C8" s="28"/>
      <c r="D8" s="28"/>
      <c r="E8" s="28"/>
      <c r="F8" s="28"/>
    </row>
    <row r="9" spans="1:6" x14ac:dyDescent="0.25">
      <c r="A9" s="281" t="s">
        <v>62</v>
      </c>
      <c r="B9" s="281"/>
      <c r="C9" s="281"/>
      <c r="D9" s="281"/>
      <c r="E9" s="281"/>
      <c r="F9" s="281"/>
    </row>
    <row r="10" spans="1:6" ht="0.6" customHeight="1" x14ac:dyDescent="0.25">
      <c r="A10" s="28"/>
      <c r="B10" s="28"/>
      <c r="C10" s="28"/>
      <c r="D10" s="28"/>
      <c r="E10" s="28"/>
      <c r="F10" s="28"/>
    </row>
    <row r="11" spans="1:6" ht="31.5" customHeight="1" x14ac:dyDescent="0.25">
      <c r="A11" s="289" t="s">
        <v>12</v>
      </c>
      <c r="B11" s="289"/>
      <c r="C11" s="290" t="s">
        <v>13</v>
      </c>
      <c r="D11" s="290"/>
      <c r="E11" s="290"/>
      <c r="F11" s="290"/>
    </row>
    <row r="12" spans="1:6" ht="8.6999999999999993" customHeight="1" x14ac:dyDescent="0.25">
      <c r="A12" s="28"/>
      <c r="B12" s="28"/>
      <c r="C12" s="31"/>
      <c r="D12" s="31"/>
      <c r="E12" s="31"/>
      <c r="F12" s="31"/>
    </row>
    <row r="13" spans="1:6" ht="13.2" customHeight="1" x14ac:dyDescent="0.25">
      <c r="A13" s="291" t="str">
        <f>Баланс!A23</f>
        <v>за период с 01  января по 30 июня 2020 года</v>
      </c>
      <c r="B13" s="291"/>
      <c r="C13" s="291"/>
      <c r="D13" s="28"/>
      <c r="E13" s="28"/>
      <c r="F13" s="28"/>
    </row>
    <row r="14" spans="1:6" ht="14.4" thickBot="1" x14ac:dyDescent="0.3">
      <c r="A14" s="28"/>
      <c r="B14" s="28"/>
      <c r="C14" s="28"/>
      <c r="D14" s="28"/>
      <c r="E14" s="28"/>
      <c r="F14" s="32" t="s">
        <v>14</v>
      </c>
    </row>
    <row r="15" spans="1:6" ht="25.8" customHeight="1" x14ac:dyDescent="0.25">
      <c r="A15" s="49" t="s">
        <v>63</v>
      </c>
      <c r="B15" s="50"/>
      <c r="C15" s="51"/>
      <c r="D15" s="52" t="s">
        <v>15</v>
      </c>
      <c r="E15" s="52" t="s">
        <v>64</v>
      </c>
      <c r="F15" s="53" t="s">
        <v>433</v>
      </c>
    </row>
    <row r="16" spans="1:6" ht="14.4" customHeight="1" x14ac:dyDescent="0.25">
      <c r="A16" s="293" t="s">
        <v>176</v>
      </c>
      <c r="B16" s="293"/>
      <c r="C16" s="293"/>
      <c r="D16" s="54" t="s">
        <v>177</v>
      </c>
      <c r="E16" s="54" t="s">
        <v>178</v>
      </c>
      <c r="F16" s="55" t="s">
        <v>179</v>
      </c>
    </row>
    <row r="17" spans="1:6" ht="12" customHeight="1" x14ac:dyDescent="0.25">
      <c r="A17" s="286" t="s">
        <v>66</v>
      </c>
      <c r="B17" s="286"/>
      <c r="C17" s="286"/>
      <c r="D17" s="56" t="s">
        <v>180</v>
      </c>
      <c r="E17" s="62">
        <v>951295</v>
      </c>
      <c r="F17" s="228">
        <v>2923051</v>
      </c>
    </row>
    <row r="18" spans="1:6" ht="13.2" customHeight="1" x14ac:dyDescent="0.25">
      <c r="A18" s="294" t="s">
        <v>67</v>
      </c>
      <c r="B18" s="294"/>
      <c r="C18" s="294"/>
      <c r="D18" s="56" t="s">
        <v>182</v>
      </c>
      <c r="E18" s="62">
        <v>1368861</v>
      </c>
      <c r="F18" s="229">
        <v>1807009</v>
      </c>
    </row>
    <row r="19" spans="1:6" ht="12" customHeight="1" x14ac:dyDescent="0.25">
      <c r="A19" s="287" t="s">
        <v>68</v>
      </c>
      <c r="B19" s="287"/>
      <c r="C19" s="287"/>
      <c r="D19" s="57" t="s">
        <v>184</v>
      </c>
      <c r="E19" s="114">
        <f>E17-E18</f>
        <v>-417566</v>
      </c>
      <c r="F19" s="114">
        <f>F17-F18</f>
        <v>1116042</v>
      </c>
    </row>
    <row r="20" spans="1:6" ht="12" customHeight="1" x14ac:dyDescent="0.25">
      <c r="A20" s="294" t="s">
        <v>69</v>
      </c>
      <c r="B20" s="294"/>
      <c r="C20" s="294"/>
      <c r="D20" s="56" t="s">
        <v>186</v>
      </c>
      <c r="E20" s="62">
        <v>270784</v>
      </c>
      <c r="F20" s="62">
        <v>917202</v>
      </c>
    </row>
    <row r="21" spans="1:6" ht="12" customHeight="1" x14ac:dyDescent="0.25">
      <c r="A21" s="286" t="s">
        <v>70</v>
      </c>
      <c r="B21" s="286"/>
      <c r="C21" s="286"/>
      <c r="D21" s="56" t="s">
        <v>188</v>
      </c>
      <c r="E21" s="62">
        <v>203005</v>
      </c>
      <c r="F21" s="62">
        <v>217189</v>
      </c>
    </row>
    <row r="22" spans="1:6" ht="12" customHeight="1" x14ac:dyDescent="0.25">
      <c r="A22" s="292" t="s">
        <v>291</v>
      </c>
      <c r="B22" s="292"/>
      <c r="C22" s="292"/>
      <c r="D22" s="57" t="s">
        <v>197</v>
      </c>
      <c r="E22" s="62">
        <f>E19-E20-E21</f>
        <v>-891355</v>
      </c>
      <c r="F22" s="62">
        <f>F19-F20-F21</f>
        <v>-18349</v>
      </c>
    </row>
    <row r="23" spans="1:6" ht="12" customHeight="1" x14ac:dyDescent="0.25">
      <c r="A23" s="286" t="s">
        <v>292</v>
      </c>
      <c r="B23" s="286"/>
      <c r="C23" s="286"/>
      <c r="D23" s="56" t="s">
        <v>198</v>
      </c>
      <c r="E23" s="62">
        <v>465</v>
      </c>
      <c r="F23" s="62">
        <v>423</v>
      </c>
    </row>
    <row r="24" spans="1:6" ht="12" customHeight="1" x14ac:dyDescent="0.25">
      <c r="A24" s="286" t="s">
        <v>293</v>
      </c>
      <c r="B24" s="286"/>
      <c r="C24" s="286"/>
      <c r="D24" s="56" t="s">
        <v>199</v>
      </c>
      <c r="E24" s="62">
        <v>881013</v>
      </c>
      <c r="F24" s="62">
        <v>840602</v>
      </c>
    </row>
    <row r="25" spans="1:6" ht="12" customHeight="1" x14ac:dyDescent="0.25">
      <c r="A25" s="286" t="s">
        <v>73</v>
      </c>
      <c r="B25" s="286"/>
      <c r="C25" s="286"/>
      <c r="D25" s="56" t="s">
        <v>294</v>
      </c>
      <c r="E25" s="62"/>
      <c r="F25" s="62"/>
    </row>
    <row r="26" spans="1:6" ht="12" customHeight="1" x14ac:dyDescent="0.25">
      <c r="A26" s="286" t="s">
        <v>72</v>
      </c>
      <c r="B26" s="286"/>
      <c r="C26" s="286"/>
      <c r="D26" s="56" t="s">
        <v>295</v>
      </c>
      <c r="E26" s="62">
        <v>1782835</v>
      </c>
      <c r="F26" s="62">
        <v>227230</v>
      </c>
    </row>
    <row r="27" spans="1:6" ht="27" customHeight="1" x14ac:dyDescent="0.25">
      <c r="A27" s="288" t="s">
        <v>71</v>
      </c>
      <c r="B27" s="288"/>
      <c r="C27" s="288"/>
      <c r="D27" s="56" t="s">
        <v>296</v>
      </c>
      <c r="E27" s="62">
        <v>2707250</v>
      </c>
      <c r="F27" s="62">
        <v>262144</v>
      </c>
    </row>
    <row r="28" spans="1:6" ht="12" customHeight="1" x14ac:dyDescent="0.25">
      <c r="A28" s="287" t="s">
        <v>74</v>
      </c>
      <c r="B28" s="287"/>
      <c r="C28" s="287"/>
      <c r="D28" s="57" t="s">
        <v>201</v>
      </c>
      <c r="E28" s="62">
        <f>E22-E24-E27+E23+E26</f>
        <v>-2696318</v>
      </c>
      <c r="F28" s="62">
        <f>F22-F24-F27+F23+F26</f>
        <v>-893442</v>
      </c>
    </row>
    <row r="29" spans="1:6" ht="12" customHeight="1" x14ac:dyDescent="0.25">
      <c r="A29" s="286" t="s">
        <v>297</v>
      </c>
      <c r="B29" s="286"/>
      <c r="C29" s="286"/>
      <c r="D29" s="56" t="s">
        <v>202</v>
      </c>
      <c r="E29" s="62">
        <v>-600</v>
      </c>
      <c r="F29" s="62">
        <v>-600</v>
      </c>
    </row>
    <row r="30" spans="1:6" ht="12" customHeight="1" x14ac:dyDescent="0.25">
      <c r="A30" s="287" t="s">
        <v>298</v>
      </c>
      <c r="B30" s="287"/>
      <c r="C30" s="287"/>
      <c r="D30" s="57" t="s">
        <v>231</v>
      </c>
      <c r="E30" s="62">
        <f>E28+E29</f>
        <v>-2696918</v>
      </c>
      <c r="F30" s="62">
        <f>F28+F29</f>
        <v>-894042</v>
      </c>
    </row>
    <row r="31" spans="1:6" ht="12" customHeight="1" x14ac:dyDescent="0.25">
      <c r="A31" s="286" t="s">
        <v>75</v>
      </c>
      <c r="B31" s="286"/>
      <c r="C31" s="286"/>
      <c r="D31" s="56" t="s">
        <v>299</v>
      </c>
      <c r="E31" s="62"/>
      <c r="F31" s="62"/>
    </row>
    <row r="32" spans="1:6" ht="25.5" customHeight="1" x14ac:dyDescent="0.25">
      <c r="A32" s="287" t="s">
        <v>76</v>
      </c>
      <c r="B32" s="287"/>
      <c r="C32" s="287"/>
      <c r="D32" s="57" t="s">
        <v>254</v>
      </c>
      <c r="E32" s="62">
        <f>E30</f>
        <v>-2696918</v>
      </c>
      <c r="F32" s="62">
        <f>F30</f>
        <v>-894042</v>
      </c>
    </row>
    <row r="33" spans="1:6" ht="12" customHeight="1" x14ac:dyDescent="0.25">
      <c r="A33" s="286" t="s">
        <v>77</v>
      </c>
      <c r="B33" s="286"/>
      <c r="C33" s="286"/>
      <c r="D33" s="56"/>
      <c r="E33" s="62"/>
      <c r="F33" s="62"/>
    </row>
    <row r="34" spans="1:6" ht="12" customHeight="1" x14ac:dyDescent="0.25">
      <c r="A34" s="286" t="s">
        <v>78</v>
      </c>
      <c r="B34" s="286"/>
      <c r="C34" s="286"/>
      <c r="D34" s="56"/>
      <c r="E34" s="62"/>
      <c r="F34" s="62"/>
    </row>
    <row r="35" spans="1:6" ht="12" customHeight="1" x14ac:dyDescent="0.25">
      <c r="A35" s="287" t="s">
        <v>300</v>
      </c>
      <c r="B35" s="287"/>
      <c r="C35" s="287"/>
      <c r="D35" s="57" t="s">
        <v>274</v>
      </c>
      <c r="E35" s="62"/>
      <c r="F35" s="62"/>
    </row>
    <row r="36" spans="1:6" ht="12" customHeight="1" x14ac:dyDescent="0.25">
      <c r="A36" s="286" t="s">
        <v>79</v>
      </c>
      <c r="B36" s="286"/>
      <c r="C36" s="286"/>
      <c r="D36" s="56"/>
      <c r="E36" s="62"/>
      <c r="F36" s="62"/>
    </row>
    <row r="37" spans="1:6" ht="12" customHeight="1" x14ac:dyDescent="0.25">
      <c r="A37" s="286" t="s">
        <v>301</v>
      </c>
      <c r="B37" s="286"/>
      <c r="C37" s="286"/>
      <c r="D37" s="56" t="s">
        <v>275</v>
      </c>
      <c r="E37" s="62"/>
      <c r="F37" s="62"/>
    </row>
    <row r="38" spans="1:6" ht="12" customHeight="1" x14ac:dyDescent="0.25">
      <c r="A38" s="286" t="s">
        <v>302</v>
      </c>
      <c r="B38" s="286"/>
      <c r="C38" s="286"/>
      <c r="D38" s="56" t="s">
        <v>276</v>
      </c>
      <c r="E38" s="62"/>
      <c r="F38" s="62"/>
    </row>
    <row r="39" spans="1:6" ht="12" customHeight="1" x14ac:dyDescent="0.25">
      <c r="A39" s="286" t="s">
        <v>303</v>
      </c>
      <c r="B39" s="286"/>
      <c r="C39" s="286"/>
      <c r="D39" s="56" t="s">
        <v>277</v>
      </c>
      <c r="E39" s="62"/>
      <c r="F39" s="62"/>
    </row>
    <row r="40" spans="1:6" ht="12" customHeight="1" x14ac:dyDescent="0.25">
      <c r="A40" s="286" t="s">
        <v>304</v>
      </c>
      <c r="B40" s="286"/>
      <c r="C40" s="286"/>
      <c r="D40" s="56" t="s">
        <v>279</v>
      </c>
      <c r="E40" s="62"/>
      <c r="F40" s="62"/>
    </row>
    <row r="41" spans="1:6" ht="25.5" customHeight="1" x14ac:dyDescent="0.25">
      <c r="A41" s="286" t="s">
        <v>305</v>
      </c>
      <c r="B41" s="286"/>
      <c r="C41" s="286"/>
      <c r="D41" s="56" t="s">
        <v>280</v>
      </c>
      <c r="E41" s="62"/>
      <c r="F41" s="62"/>
    </row>
    <row r="42" spans="1:6" ht="12" customHeight="1" x14ac:dyDescent="0.25">
      <c r="A42" s="286" t="s">
        <v>306</v>
      </c>
      <c r="B42" s="286"/>
      <c r="C42" s="286"/>
      <c r="D42" s="56" t="s">
        <v>282</v>
      </c>
      <c r="E42" s="63"/>
      <c r="F42" s="63"/>
    </row>
    <row r="43" spans="1:6" ht="24.6" customHeight="1" x14ac:dyDescent="0.25">
      <c r="A43" s="286" t="s">
        <v>307</v>
      </c>
      <c r="B43" s="286"/>
      <c r="C43" s="286"/>
      <c r="D43" s="56" t="s">
        <v>308</v>
      </c>
      <c r="E43" s="63"/>
      <c r="F43" s="63"/>
    </row>
    <row r="44" spans="1:6" ht="12" customHeight="1" x14ac:dyDescent="0.25">
      <c r="A44" s="286" t="s">
        <v>309</v>
      </c>
      <c r="B44" s="286"/>
      <c r="C44" s="286"/>
      <c r="D44" s="56" t="s">
        <v>310</v>
      </c>
      <c r="E44" s="63"/>
      <c r="F44" s="63"/>
    </row>
    <row r="45" spans="1:6" ht="12" customHeight="1" x14ac:dyDescent="0.25">
      <c r="A45" s="286" t="s">
        <v>311</v>
      </c>
      <c r="B45" s="286"/>
      <c r="C45" s="286"/>
      <c r="D45" s="56" t="s">
        <v>312</v>
      </c>
      <c r="E45" s="63"/>
      <c r="F45" s="63"/>
    </row>
    <row r="46" spans="1:6" ht="12" customHeight="1" x14ac:dyDescent="0.25">
      <c r="A46" s="287" t="s">
        <v>313</v>
      </c>
      <c r="B46" s="287"/>
      <c r="C46" s="287"/>
      <c r="D46" s="57" t="s">
        <v>284</v>
      </c>
      <c r="E46" s="64"/>
      <c r="F46" s="64"/>
    </row>
    <row r="47" spans="1:6" ht="12" customHeight="1" x14ac:dyDescent="0.25">
      <c r="A47" s="286" t="s">
        <v>314</v>
      </c>
      <c r="B47" s="286"/>
      <c r="C47" s="286"/>
      <c r="D47" s="56" t="s">
        <v>315</v>
      </c>
      <c r="E47" s="63"/>
      <c r="F47" s="63"/>
    </row>
    <row r="48" spans="1:6" ht="12" customHeight="1" x14ac:dyDescent="0.25">
      <c r="A48" s="286" t="s">
        <v>302</v>
      </c>
      <c r="B48" s="286"/>
      <c r="C48" s="286"/>
      <c r="D48" s="56" t="s">
        <v>316</v>
      </c>
      <c r="E48" s="63"/>
      <c r="F48" s="63"/>
    </row>
    <row r="49" spans="1:6" ht="12" customHeight="1" x14ac:dyDescent="0.25">
      <c r="A49" s="286" t="s">
        <v>317</v>
      </c>
      <c r="B49" s="286"/>
      <c r="C49" s="286"/>
      <c r="D49" s="56" t="s">
        <v>318</v>
      </c>
      <c r="E49" s="63"/>
      <c r="F49" s="63"/>
    </row>
    <row r="50" spans="1:6" ht="15.75" customHeight="1" x14ac:dyDescent="0.25">
      <c r="A50" s="286" t="s">
        <v>311</v>
      </c>
      <c r="B50" s="286"/>
      <c r="C50" s="286"/>
      <c r="D50" s="56" t="s">
        <v>319</v>
      </c>
      <c r="E50" s="63"/>
      <c r="F50" s="63"/>
    </row>
    <row r="51" spans="1:6" ht="12" customHeight="1" x14ac:dyDescent="0.25">
      <c r="A51" s="286" t="s">
        <v>320</v>
      </c>
      <c r="B51" s="286"/>
      <c r="C51" s="286"/>
      <c r="D51" s="56" t="s">
        <v>321</v>
      </c>
      <c r="E51" s="63"/>
      <c r="F51" s="63"/>
    </row>
    <row r="52" spans="1:6" ht="12" customHeight="1" x14ac:dyDescent="0.25">
      <c r="A52" s="287" t="s">
        <v>322</v>
      </c>
      <c r="B52" s="287"/>
      <c r="C52" s="287"/>
      <c r="D52" s="57" t="s">
        <v>323</v>
      </c>
      <c r="E52" s="64"/>
      <c r="F52" s="64"/>
    </row>
    <row r="53" spans="1:6" ht="12" customHeight="1" thickBot="1" x14ac:dyDescent="0.3">
      <c r="A53" s="296" t="s">
        <v>324</v>
      </c>
      <c r="B53" s="296"/>
      <c r="C53" s="296"/>
      <c r="D53" s="58" t="s">
        <v>287</v>
      </c>
      <c r="E53" s="65">
        <f>E32</f>
        <v>-2696918</v>
      </c>
      <c r="F53" s="65">
        <f>F32</f>
        <v>-894042</v>
      </c>
    </row>
    <row r="54" spans="1:6" ht="12" customHeight="1" x14ac:dyDescent="0.25">
      <c r="A54" s="286" t="s">
        <v>325</v>
      </c>
      <c r="B54" s="286"/>
      <c r="C54" s="286"/>
      <c r="D54" s="57"/>
      <c r="E54" s="59">
        <v>0</v>
      </c>
      <c r="F54" s="59">
        <v>0</v>
      </c>
    </row>
    <row r="55" spans="1:6" ht="12" customHeight="1" x14ac:dyDescent="0.25">
      <c r="A55" s="286" t="s">
        <v>80</v>
      </c>
      <c r="B55" s="286"/>
      <c r="C55" s="286"/>
      <c r="D55" s="56"/>
      <c r="E55" s="59">
        <v>0</v>
      </c>
      <c r="F55" s="59">
        <v>0</v>
      </c>
    </row>
    <row r="56" spans="1:6" ht="12" customHeight="1" x14ac:dyDescent="0.25">
      <c r="A56" s="286" t="s">
        <v>81</v>
      </c>
      <c r="B56" s="286"/>
      <c r="C56" s="286"/>
      <c r="D56" s="57"/>
      <c r="E56" s="59">
        <v>0</v>
      </c>
      <c r="F56" s="59">
        <v>0</v>
      </c>
    </row>
    <row r="57" spans="1:6" ht="12" customHeight="1" thickBot="1" x14ac:dyDescent="0.3">
      <c r="A57" s="287" t="s">
        <v>326</v>
      </c>
      <c r="B57" s="287"/>
      <c r="C57" s="287"/>
      <c r="D57" s="57" t="s">
        <v>327</v>
      </c>
      <c r="E57" s="65">
        <f>E59</f>
        <v>-27214.106962663976</v>
      </c>
      <c r="F57" s="65">
        <f>F59</f>
        <v>-9021.614530776993</v>
      </c>
    </row>
    <row r="58" spans="1:6" ht="12" customHeight="1" x14ac:dyDescent="0.25">
      <c r="A58" s="286" t="s">
        <v>79</v>
      </c>
      <c r="B58" s="286"/>
      <c r="C58" s="286"/>
      <c r="D58" s="56"/>
      <c r="E58" s="35"/>
      <c r="F58" s="35"/>
    </row>
    <row r="59" spans="1:6" ht="12" customHeight="1" thickBot="1" x14ac:dyDescent="0.3">
      <c r="A59" s="295" t="s">
        <v>82</v>
      </c>
      <c r="B59" s="295"/>
      <c r="C59" s="295"/>
      <c r="D59" s="56"/>
      <c r="E59" s="65">
        <f>E60</f>
        <v>-27214.106962663976</v>
      </c>
      <c r="F59" s="65">
        <f>F60</f>
        <v>-9021.614530776993</v>
      </c>
    </row>
    <row r="60" spans="1:6" ht="15.75" customHeight="1" thickBot="1" x14ac:dyDescent="0.3">
      <c r="A60" s="295" t="s">
        <v>83</v>
      </c>
      <c r="B60" s="295"/>
      <c r="C60" s="295"/>
      <c r="D60" s="56"/>
      <c r="E60" s="65">
        <f>E53/99.1</f>
        <v>-27214.106962663976</v>
      </c>
      <c r="F60" s="65">
        <f>F53/99.1</f>
        <v>-9021.614530776993</v>
      </c>
    </row>
    <row r="61" spans="1:6" ht="15.75" customHeight="1" x14ac:dyDescent="0.25">
      <c r="A61" s="295" t="s">
        <v>84</v>
      </c>
      <c r="B61" s="295"/>
      <c r="C61" s="295"/>
      <c r="D61" s="56"/>
      <c r="E61" s="59">
        <v>0</v>
      </c>
      <c r="F61" s="59">
        <v>0</v>
      </c>
    </row>
    <row r="62" spans="1:6" x14ac:dyDescent="0.25">
      <c r="A62" s="295" t="s">
        <v>85</v>
      </c>
      <c r="B62" s="295"/>
      <c r="C62" s="295"/>
      <c r="D62" s="56"/>
      <c r="E62" s="59">
        <v>0</v>
      </c>
      <c r="F62" s="59">
        <v>0</v>
      </c>
    </row>
    <row r="63" spans="1:6" x14ac:dyDescent="0.25">
      <c r="A63" s="295" t="s">
        <v>83</v>
      </c>
      <c r="B63" s="295"/>
      <c r="C63" s="295"/>
      <c r="D63" s="56"/>
      <c r="E63" s="59">
        <v>0</v>
      </c>
      <c r="F63" s="59">
        <v>0</v>
      </c>
    </row>
    <row r="64" spans="1:6" ht="14.4" thickBot="1" x14ac:dyDescent="0.3">
      <c r="A64" s="298" t="s">
        <v>84</v>
      </c>
      <c r="B64" s="298"/>
      <c r="C64" s="298"/>
      <c r="D64" s="60"/>
      <c r="E64" s="61">
        <v>0</v>
      </c>
      <c r="F64" s="61">
        <v>0</v>
      </c>
    </row>
    <row r="65" spans="1:6" ht="14.4" thickBot="1" x14ac:dyDescent="0.3">
      <c r="A65" s="23" t="s">
        <v>174</v>
      </c>
      <c r="B65" s="24"/>
      <c r="C65" s="24"/>
      <c r="D65" s="25"/>
      <c r="E65" s="33">
        <f>E57</f>
        <v>-27214.106962663976</v>
      </c>
      <c r="F65" s="33">
        <f>F57</f>
        <v>-9021.614530776993</v>
      </c>
    </row>
    <row r="66" spans="1:6" x14ac:dyDescent="0.25">
      <c r="A66" s="27"/>
      <c r="B66" s="27"/>
      <c r="C66" s="297"/>
      <c r="D66" s="297"/>
      <c r="E66" s="297"/>
    </row>
    <row r="68" spans="1:6" x14ac:dyDescent="0.25">
      <c r="A68" s="36" t="s">
        <v>54</v>
      </c>
      <c r="B68" s="27"/>
      <c r="C68" s="290" t="s">
        <v>55</v>
      </c>
      <c r="D68" s="290"/>
      <c r="E68" s="290"/>
    </row>
    <row r="69" spans="1:6" x14ac:dyDescent="0.25">
      <c r="A69" s="27"/>
      <c r="B69" s="27"/>
      <c r="C69" s="297" t="s">
        <v>56</v>
      </c>
      <c r="D69" s="297"/>
      <c r="E69" s="297"/>
    </row>
    <row r="70" spans="1:6" x14ac:dyDescent="0.25">
      <c r="A70" s="27"/>
      <c r="B70" s="27"/>
      <c r="C70" s="27"/>
      <c r="D70" s="27"/>
      <c r="E70" s="27"/>
    </row>
    <row r="71" spans="1:6" x14ac:dyDescent="0.25">
      <c r="A71" s="34" t="s">
        <v>58</v>
      </c>
      <c r="B71" s="27"/>
      <c r="C71" s="290" t="s">
        <v>59</v>
      </c>
      <c r="D71" s="290"/>
      <c r="E71" s="290"/>
    </row>
    <row r="72" spans="1:6" x14ac:dyDescent="0.25">
      <c r="A72" s="27"/>
      <c r="B72" s="27"/>
      <c r="C72" s="297" t="s">
        <v>56</v>
      </c>
      <c r="D72" s="297"/>
      <c r="E72" s="297"/>
    </row>
  </sheetData>
  <mergeCells count="63">
    <mergeCell ref="C71:E71"/>
    <mergeCell ref="C72:E72"/>
    <mergeCell ref="A62:C62"/>
    <mergeCell ref="A63:C63"/>
    <mergeCell ref="A64:C64"/>
    <mergeCell ref="C68:E68"/>
    <mergeCell ref="C69:E69"/>
    <mergeCell ref="C66:E66"/>
    <mergeCell ref="A51:C51"/>
    <mergeCell ref="A54:C54"/>
    <mergeCell ref="A55:C55"/>
    <mergeCell ref="A56:C56"/>
    <mergeCell ref="A36:C36"/>
    <mergeCell ref="A37:C37"/>
    <mergeCell ref="A49:C49"/>
    <mergeCell ref="A50:C50"/>
    <mergeCell ref="A40:C40"/>
    <mergeCell ref="A41:C41"/>
    <mergeCell ref="A42:C42"/>
    <mergeCell ref="A29:C29"/>
    <mergeCell ref="A30:C30"/>
    <mergeCell ref="A31:C31"/>
    <mergeCell ref="A32:C32"/>
    <mergeCell ref="A33:C33"/>
    <mergeCell ref="A59:C59"/>
    <mergeCell ref="A60:C60"/>
    <mergeCell ref="A61:C61"/>
    <mergeCell ref="A52:C52"/>
    <mergeCell ref="A53:C53"/>
    <mergeCell ref="A57:C57"/>
    <mergeCell ref="A58:C58"/>
    <mergeCell ref="A11:B11"/>
    <mergeCell ref="C11:F11"/>
    <mergeCell ref="A13:C13"/>
    <mergeCell ref="A21:C21"/>
    <mergeCell ref="A22:C22"/>
    <mergeCell ref="A16:C16"/>
    <mergeCell ref="A17:C17"/>
    <mergeCell ref="A18:C18"/>
    <mergeCell ref="A19:C19"/>
    <mergeCell ref="A20:C20"/>
    <mergeCell ref="A23:C23"/>
    <mergeCell ref="A24:C24"/>
    <mergeCell ref="A25:C25"/>
    <mergeCell ref="A47:C47"/>
    <mergeCell ref="A48:C48"/>
    <mergeCell ref="A43:C43"/>
    <mergeCell ref="A44:C44"/>
    <mergeCell ref="A45:C45"/>
    <mergeCell ref="A46:C46"/>
    <mergeCell ref="A34:C34"/>
    <mergeCell ref="A35:C35"/>
    <mergeCell ref="A26:C26"/>
    <mergeCell ref="A27:C27"/>
    <mergeCell ref="A28:C28"/>
    <mergeCell ref="A38:C38"/>
    <mergeCell ref="A39:C39"/>
    <mergeCell ref="A9:F9"/>
    <mergeCell ref="D1:F1"/>
    <mergeCell ref="A3:B3"/>
    <mergeCell ref="A4:B4"/>
    <mergeCell ref="A5:B5"/>
    <mergeCell ref="A7:B7"/>
  </mergeCells>
  <pageMargins left="0.78740157480314965" right="0.78740157480314965" top="0" bottom="0" header="0.31496062992125984" footer="0.31496062992125984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05"/>
  <sheetViews>
    <sheetView showGridLines="0" topLeftCell="A45" zoomScale="55" zoomScaleNormal="55" workbookViewId="0">
      <selection activeCell="C109" sqref="C109"/>
    </sheetView>
  </sheetViews>
  <sheetFormatPr defaultRowHeight="14.4" x14ac:dyDescent="0.3"/>
  <cols>
    <col min="1" max="1" width="19" customWidth="1"/>
    <col min="3" max="3" width="42.44140625" customWidth="1"/>
    <col min="5" max="6" width="15.6640625" customWidth="1"/>
  </cols>
  <sheetData>
    <row r="1" spans="1:7" ht="36.75" customHeight="1" x14ac:dyDescent="0.3">
      <c r="C1" s="308" t="s">
        <v>0</v>
      </c>
      <c r="D1" s="308"/>
      <c r="E1" s="308"/>
      <c r="F1" s="308"/>
    </row>
    <row r="2" spans="1:7" ht="8.6999999999999993" customHeight="1" x14ac:dyDescent="0.3"/>
    <row r="3" spans="1:7" x14ac:dyDescent="0.3">
      <c r="B3" s="309" t="s">
        <v>86</v>
      </c>
      <c r="C3" s="309"/>
      <c r="D3" s="309"/>
      <c r="E3" s="309"/>
      <c r="F3" s="309"/>
      <c r="G3" s="309"/>
    </row>
    <row r="4" spans="1:7" ht="9.6" customHeight="1" x14ac:dyDescent="0.3"/>
    <row r="5" spans="1:7" x14ac:dyDescent="0.3">
      <c r="A5" s="2" t="s">
        <v>3</v>
      </c>
      <c r="B5" s="3" t="s">
        <v>87</v>
      </c>
      <c r="C5" s="4"/>
      <c r="D5" s="4"/>
      <c r="E5" s="4"/>
      <c r="F5" s="4"/>
    </row>
    <row r="6" spans="1:7" ht="9" customHeight="1" x14ac:dyDescent="0.3">
      <c r="A6" s="4"/>
      <c r="B6" s="4"/>
      <c r="C6" s="4"/>
      <c r="D6" s="4"/>
      <c r="E6" s="4"/>
      <c r="F6" s="4"/>
    </row>
    <row r="7" spans="1:7" x14ac:dyDescent="0.3">
      <c r="A7" s="2" t="s">
        <v>5</v>
      </c>
      <c r="B7" s="1" t="str">
        <f>Баланс!E10</f>
        <v xml:space="preserve">за 1 полугодие 2020г. </v>
      </c>
      <c r="C7" s="4"/>
      <c r="D7" s="4"/>
      <c r="E7" s="4"/>
      <c r="F7" s="4"/>
    </row>
    <row r="8" spans="1:7" ht="10.199999999999999" customHeight="1" x14ac:dyDescent="0.3">
      <c r="A8" s="4"/>
      <c r="B8" s="4"/>
      <c r="C8" s="4"/>
      <c r="D8" s="4"/>
      <c r="E8" s="4"/>
      <c r="F8" s="4"/>
    </row>
    <row r="9" spans="1:7" x14ac:dyDescent="0.3">
      <c r="A9" s="2" t="s">
        <v>6</v>
      </c>
      <c r="B9" s="314" t="str">
        <f>Баланс!E12</f>
        <v>организации публичного интереса по результатам за январь по 14 августа 2020 года</v>
      </c>
      <c r="C9" s="314"/>
      <c r="D9" s="314"/>
      <c r="E9" s="314"/>
      <c r="F9" s="314"/>
    </row>
    <row r="10" spans="1:7" ht="8.6999999999999993" customHeight="1" x14ac:dyDescent="0.3">
      <c r="A10" s="4"/>
      <c r="B10" s="4"/>
      <c r="C10" s="4"/>
      <c r="D10" s="4"/>
      <c r="E10" s="4"/>
      <c r="F10" s="4"/>
    </row>
    <row r="11" spans="1:7" ht="15" customHeight="1" x14ac:dyDescent="0.3">
      <c r="A11" s="5" t="s">
        <v>7</v>
      </c>
      <c r="B11" s="310" t="s">
        <v>60</v>
      </c>
      <c r="C11" s="310"/>
      <c r="D11" s="310"/>
      <c r="E11" s="310"/>
      <c r="F11" s="310"/>
    </row>
    <row r="12" spans="1:7" ht="9" customHeight="1" x14ac:dyDescent="0.3">
      <c r="A12" s="4"/>
      <c r="B12" s="4"/>
      <c r="C12" s="4"/>
      <c r="D12" s="4"/>
      <c r="E12" s="4"/>
      <c r="F12" s="4"/>
    </row>
    <row r="13" spans="1:7" x14ac:dyDescent="0.3">
      <c r="A13" s="2" t="s">
        <v>8</v>
      </c>
      <c r="B13" s="314" t="str">
        <f>Баланс!E16</f>
        <v>ежегодно не позднее 14 августа 2020  года,</v>
      </c>
      <c r="C13" s="314"/>
      <c r="D13" s="314"/>
      <c r="E13" s="314"/>
      <c r="F13" s="314"/>
    </row>
    <row r="14" spans="1:7" ht="7.2" customHeight="1" x14ac:dyDescent="0.3">
      <c r="A14" s="4"/>
      <c r="B14" s="4"/>
      <c r="C14" s="4"/>
      <c r="D14" s="4"/>
      <c r="E14" s="4"/>
      <c r="F14" s="4"/>
    </row>
    <row r="15" spans="1:7" x14ac:dyDescent="0.3">
      <c r="A15" s="3" t="s">
        <v>88</v>
      </c>
      <c r="B15" s="3"/>
      <c r="C15" s="3"/>
      <c r="D15" s="3"/>
      <c r="E15" s="3"/>
      <c r="F15" s="3"/>
    </row>
    <row r="16" spans="1:7" x14ac:dyDescent="0.3">
      <c r="A16" s="311" t="s">
        <v>89</v>
      </c>
      <c r="B16" s="311"/>
      <c r="C16" s="311"/>
      <c r="D16" s="311"/>
      <c r="E16" s="311"/>
      <c r="F16" s="311"/>
    </row>
    <row r="17" spans="1:7" x14ac:dyDescent="0.3">
      <c r="A17" s="4"/>
      <c r="B17" s="4"/>
      <c r="C17" s="4"/>
      <c r="D17" s="4"/>
      <c r="E17" s="4"/>
      <c r="F17" s="4"/>
    </row>
    <row r="18" spans="1:7" x14ac:dyDescent="0.3">
      <c r="A18" s="312" t="s">
        <v>90</v>
      </c>
      <c r="B18" s="313"/>
      <c r="C18" s="313"/>
      <c r="D18" s="313"/>
      <c r="E18" s="313"/>
      <c r="F18" s="313"/>
    </row>
    <row r="20" spans="1:7" x14ac:dyDescent="0.3">
      <c r="A20" s="315" t="str">
        <f>Баланс!A23</f>
        <v>за период с 01  января по 30 июня 2020 года</v>
      </c>
      <c r="B20" s="315"/>
      <c r="C20" s="315"/>
      <c r="D20" s="315"/>
      <c r="E20" s="315"/>
      <c r="F20" s="315"/>
      <c r="G20" s="315"/>
    </row>
    <row r="21" spans="1:7" x14ac:dyDescent="0.3">
      <c r="E21" s="6"/>
      <c r="F21" s="6" t="s">
        <v>14</v>
      </c>
    </row>
    <row r="22" spans="1:7" ht="22.8" x14ac:dyDescent="0.3">
      <c r="A22" s="316" t="s">
        <v>63</v>
      </c>
      <c r="B22" s="316"/>
      <c r="C22" s="316"/>
      <c r="D22" s="128" t="s">
        <v>15</v>
      </c>
      <c r="E22" s="128" t="s">
        <v>64</v>
      </c>
      <c r="F22" s="128" t="s">
        <v>65</v>
      </c>
    </row>
    <row r="23" spans="1:7" x14ac:dyDescent="0.3">
      <c r="A23" s="317" t="s">
        <v>176</v>
      </c>
      <c r="B23" s="317"/>
      <c r="C23" s="317"/>
      <c r="D23" s="129" t="s">
        <v>177</v>
      </c>
      <c r="E23" s="129" t="s">
        <v>178</v>
      </c>
      <c r="F23" s="129" t="s">
        <v>179</v>
      </c>
    </row>
    <row r="24" spans="1:7" x14ac:dyDescent="0.3">
      <c r="A24" s="318" t="s">
        <v>91</v>
      </c>
      <c r="B24" s="318"/>
      <c r="C24" s="318"/>
      <c r="D24" s="318"/>
      <c r="E24" s="318"/>
      <c r="F24" s="318"/>
    </row>
    <row r="25" spans="1:7" x14ac:dyDescent="0.3">
      <c r="A25" s="319" t="s">
        <v>92</v>
      </c>
      <c r="B25" s="319"/>
      <c r="C25" s="319"/>
      <c r="D25" s="130" t="s">
        <v>180</v>
      </c>
      <c r="E25" s="141">
        <f>SUM(E27:E32)</f>
        <v>1420298</v>
      </c>
      <c r="F25" s="115">
        <v>5043433191.3200006</v>
      </c>
    </row>
    <row r="26" spans="1:7" x14ac:dyDescent="0.3">
      <c r="A26" s="320" t="s">
        <v>79</v>
      </c>
      <c r="B26" s="321"/>
      <c r="C26" s="322"/>
      <c r="D26" s="323"/>
      <c r="E26" s="142"/>
      <c r="F26" s="116"/>
    </row>
    <row r="27" spans="1:7" x14ac:dyDescent="0.3">
      <c r="A27" s="304" t="s">
        <v>93</v>
      </c>
      <c r="B27" s="305"/>
      <c r="C27" s="306"/>
      <c r="D27" s="126" t="s">
        <v>182</v>
      </c>
      <c r="E27" s="143">
        <v>1320387</v>
      </c>
      <c r="F27" s="117">
        <v>5009366100.2200003</v>
      </c>
    </row>
    <row r="28" spans="1:7" x14ac:dyDescent="0.3">
      <c r="A28" s="304" t="s">
        <v>94</v>
      </c>
      <c r="B28" s="305"/>
      <c r="C28" s="306"/>
      <c r="D28" s="126" t="s">
        <v>184</v>
      </c>
      <c r="E28" s="143" t="s">
        <v>20</v>
      </c>
      <c r="F28" s="118" t="s">
        <v>20</v>
      </c>
    </row>
    <row r="29" spans="1:7" x14ac:dyDescent="0.3">
      <c r="A29" s="304" t="s">
        <v>95</v>
      </c>
      <c r="B29" s="305"/>
      <c r="C29" s="306"/>
      <c r="D29" s="126" t="s">
        <v>186</v>
      </c>
      <c r="E29" s="143" t="s">
        <v>20</v>
      </c>
      <c r="F29" s="118" t="s">
        <v>20</v>
      </c>
    </row>
    <row r="30" spans="1:7" x14ac:dyDescent="0.3">
      <c r="A30" s="304" t="s">
        <v>96</v>
      </c>
      <c r="B30" s="305"/>
      <c r="C30" s="306"/>
      <c r="D30" s="126" t="s">
        <v>188</v>
      </c>
      <c r="E30" s="143" t="s">
        <v>20</v>
      </c>
      <c r="F30" s="118" t="s">
        <v>20</v>
      </c>
    </row>
    <row r="31" spans="1:7" x14ac:dyDescent="0.3">
      <c r="A31" s="304" t="s">
        <v>97</v>
      </c>
      <c r="B31" s="305"/>
      <c r="C31" s="306"/>
      <c r="D31" s="126" t="s">
        <v>189</v>
      </c>
      <c r="E31" s="143" t="s">
        <v>20</v>
      </c>
      <c r="F31" s="118" t="s">
        <v>20</v>
      </c>
    </row>
    <row r="32" spans="1:7" x14ac:dyDescent="0.3">
      <c r="A32" s="304" t="s">
        <v>98</v>
      </c>
      <c r="B32" s="305"/>
      <c r="C32" s="306"/>
      <c r="D32" s="126" t="s">
        <v>190</v>
      </c>
      <c r="E32" s="143">
        <v>99911</v>
      </c>
      <c r="F32" s="117">
        <v>34067091.100000001</v>
      </c>
    </row>
    <row r="33" spans="1:6" x14ac:dyDescent="0.3">
      <c r="A33" s="307" t="s">
        <v>99</v>
      </c>
      <c r="B33" s="307"/>
      <c r="C33" s="307"/>
      <c r="D33" s="130" t="s">
        <v>197</v>
      </c>
      <c r="E33" s="136">
        <f>SUM(E35:E41)</f>
        <v>1445066</v>
      </c>
      <c r="F33" s="119">
        <v>5399252022.3699999</v>
      </c>
    </row>
    <row r="34" spans="1:6" x14ac:dyDescent="0.3">
      <c r="A34" s="303" t="s">
        <v>79</v>
      </c>
      <c r="B34" s="303"/>
      <c r="C34" s="303"/>
      <c r="D34" s="126"/>
      <c r="E34" s="144"/>
      <c r="F34" s="120"/>
    </row>
    <row r="35" spans="1:6" x14ac:dyDescent="0.3">
      <c r="A35" s="304" t="s">
        <v>100</v>
      </c>
      <c r="B35" s="305"/>
      <c r="C35" s="306"/>
      <c r="D35" s="126" t="s">
        <v>198</v>
      </c>
      <c r="E35" s="143">
        <v>1040096</v>
      </c>
      <c r="F35" s="117">
        <v>3083168923.8200002</v>
      </c>
    </row>
    <row r="36" spans="1:6" x14ac:dyDescent="0.3">
      <c r="A36" s="304" t="s">
        <v>101</v>
      </c>
      <c r="B36" s="305"/>
      <c r="C36" s="306"/>
      <c r="D36" s="126" t="s">
        <v>199</v>
      </c>
      <c r="E36" s="143" t="s">
        <v>20</v>
      </c>
      <c r="F36" s="118" t="s">
        <v>20</v>
      </c>
    </row>
    <row r="37" spans="1:6" x14ac:dyDescent="0.3">
      <c r="A37" s="304" t="s">
        <v>102</v>
      </c>
      <c r="B37" s="305"/>
      <c r="C37" s="306"/>
      <c r="D37" s="126" t="s">
        <v>294</v>
      </c>
      <c r="E37" s="143">
        <v>159565</v>
      </c>
      <c r="F37" s="117">
        <v>343647383.91000003</v>
      </c>
    </row>
    <row r="38" spans="1:6" x14ac:dyDescent="0.3">
      <c r="A38" s="304" t="s">
        <v>103</v>
      </c>
      <c r="B38" s="305"/>
      <c r="C38" s="306"/>
      <c r="D38" s="131" t="s">
        <v>295</v>
      </c>
      <c r="E38" s="143" t="s">
        <v>20</v>
      </c>
      <c r="F38" s="118" t="s">
        <v>20</v>
      </c>
    </row>
    <row r="39" spans="1:6" x14ac:dyDescent="0.3">
      <c r="A39" s="304" t="s">
        <v>104</v>
      </c>
      <c r="B39" s="305"/>
      <c r="C39" s="306"/>
      <c r="D39" s="126" t="s">
        <v>296</v>
      </c>
      <c r="E39" s="143" t="s">
        <v>20</v>
      </c>
      <c r="F39" s="118" t="s">
        <v>20</v>
      </c>
    </row>
    <row r="40" spans="1:6" x14ac:dyDescent="0.3">
      <c r="A40" s="304" t="s">
        <v>105</v>
      </c>
      <c r="B40" s="305"/>
      <c r="C40" s="306"/>
      <c r="D40" s="132" t="s">
        <v>328</v>
      </c>
      <c r="E40" s="145">
        <v>245405</v>
      </c>
      <c r="F40" s="121">
        <v>1876496640.8700001</v>
      </c>
    </row>
    <row r="41" spans="1:6" x14ac:dyDescent="0.3">
      <c r="A41" s="304" t="s">
        <v>106</v>
      </c>
      <c r="B41" s="305"/>
      <c r="C41" s="306"/>
      <c r="D41" s="132" t="s">
        <v>329</v>
      </c>
      <c r="E41" s="145">
        <v>0</v>
      </c>
      <c r="F41" s="121">
        <v>95939073.769999996</v>
      </c>
    </row>
    <row r="42" spans="1:6" ht="20.25" customHeight="1" x14ac:dyDescent="0.3">
      <c r="A42" s="307" t="s">
        <v>107</v>
      </c>
      <c r="B42" s="307"/>
      <c r="C42" s="307"/>
      <c r="D42" s="127" t="s">
        <v>330</v>
      </c>
      <c r="E42" s="136">
        <f>E25-E33</f>
        <v>-24768</v>
      </c>
      <c r="F42" s="122">
        <v>-355818831.05000001</v>
      </c>
    </row>
    <row r="43" spans="1:6" x14ac:dyDescent="0.3">
      <c r="A43" s="318" t="s">
        <v>108</v>
      </c>
      <c r="B43" s="318"/>
      <c r="C43" s="318"/>
      <c r="D43" s="318"/>
      <c r="E43" s="318"/>
      <c r="F43" s="318"/>
    </row>
    <row r="44" spans="1:6" x14ac:dyDescent="0.3">
      <c r="A44" s="319" t="s">
        <v>331</v>
      </c>
      <c r="B44" s="319"/>
      <c r="C44" s="319"/>
      <c r="D44" s="130" t="s">
        <v>332</v>
      </c>
      <c r="E44" s="141">
        <v>0</v>
      </c>
      <c r="F44" s="123" t="s">
        <v>20</v>
      </c>
    </row>
    <row r="45" spans="1:6" x14ac:dyDescent="0.3">
      <c r="A45" s="303" t="s">
        <v>79</v>
      </c>
      <c r="B45" s="303"/>
      <c r="C45" s="303"/>
      <c r="D45" s="126"/>
      <c r="E45" s="144"/>
      <c r="F45" s="120"/>
    </row>
    <row r="46" spans="1:6" x14ac:dyDescent="0.3">
      <c r="A46" s="304" t="s">
        <v>109</v>
      </c>
      <c r="B46" s="305"/>
      <c r="C46" s="306"/>
      <c r="D46" s="131" t="s">
        <v>333</v>
      </c>
      <c r="E46" s="143" t="s">
        <v>20</v>
      </c>
      <c r="F46" s="118" t="s">
        <v>20</v>
      </c>
    </row>
    <row r="47" spans="1:6" x14ac:dyDescent="0.3">
      <c r="A47" s="304" t="s">
        <v>110</v>
      </c>
      <c r="B47" s="305"/>
      <c r="C47" s="306"/>
      <c r="D47" s="131" t="s">
        <v>334</v>
      </c>
      <c r="E47" s="145" t="s">
        <v>20</v>
      </c>
      <c r="F47" s="124" t="s">
        <v>20</v>
      </c>
    </row>
    <row r="48" spans="1:6" x14ac:dyDescent="0.3">
      <c r="A48" s="304" t="s">
        <v>111</v>
      </c>
      <c r="B48" s="305"/>
      <c r="C48" s="306"/>
      <c r="D48" s="132" t="s">
        <v>335</v>
      </c>
      <c r="E48" s="145" t="s">
        <v>20</v>
      </c>
      <c r="F48" s="124" t="s">
        <v>20</v>
      </c>
    </row>
    <row r="49" spans="1:6" ht="26.25" customHeight="1" x14ac:dyDescent="0.3">
      <c r="A49" s="307" t="s">
        <v>112</v>
      </c>
      <c r="B49" s="307"/>
      <c r="C49" s="307"/>
      <c r="D49" s="126" t="s">
        <v>336</v>
      </c>
      <c r="E49" s="143" t="s">
        <v>20</v>
      </c>
      <c r="F49" s="118" t="s">
        <v>20</v>
      </c>
    </row>
    <row r="50" spans="1:6" x14ac:dyDescent="0.3">
      <c r="A50" s="302" t="s">
        <v>113</v>
      </c>
      <c r="B50" s="324"/>
      <c r="C50" s="325"/>
      <c r="D50" s="132" t="s">
        <v>337</v>
      </c>
      <c r="E50" s="145" t="s">
        <v>20</v>
      </c>
      <c r="F50" s="124" t="s">
        <v>20</v>
      </c>
    </row>
    <row r="51" spans="1:6" x14ac:dyDescent="0.3">
      <c r="A51" s="302" t="s">
        <v>114</v>
      </c>
      <c r="B51" s="302"/>
      <c r="C51" s="302"/>
      <c r="D51" s="132" t="s">
        <v>338</v>
      </c>
      <c r="E51" s="145" t="s">
        <v>20</v>
      </c>
      <c r="F51" s="124" t="s">
        <v>20</v>
      </c>
    </row>
    <row r="52" spans="1:6" x14ac:dyDescent="0.3">
      <c r="A52" s="302" t="s">
        <v>339</v>
      </c>
      <c r="B52" s="302"/>
      <c r="C52" s="302"/>
      <c r="D52" s="132" t="s">
        <v>340</v>
      </c>
      <c r="E52" s="145" t="s">
        <v>20</v>
      </c>
      <c r="F52" s="124" t="s">
        <v>20</v>
      </c>
    </row>
    <row r="53" spans="1:6" x14ac:dyDescent="0.3">
      <c r="A53" s="302" t="s">
        <v>115</v>
      </c>
      <c r="B53" s="302"/>
      <c r="C53" s="302"/>
      <c r="D53" s="132" t="s">
        <v>341</v>
      </c>
      <c r="E53" s="145" t="s">
        <v>20</v>
      </c>
      <c r="F53" s="124" t="s">
        <v>20</v>
      </c>
    </row>
    <row r="54" spans="1:6" x14ac:dyDescent="0.3">
      <c r="A54" s="302" t="s">
        <v>116</v>
      </c>
      <c r="B54" s="302"/>
      <c r="C54" s="302"/>
      <c r="D54" s="132" t="s">
        <v>342</v>
      </c>
      <c r="E54" s="145" t="s">
        <v>20</v>
      </c>
      <c r="F54" s="124" t="s">
        <v>20</v>
      </c>
    </row>
    <row r="55" spans="1:6" x14ac:dyDescent="0.3">
      <c r="A55" s="302" t="s">
        <v>117</v>
      </c>
      <c r="B55" s="302"/>
      <c r="C55" s="302"/>
      <c r="D55" s="132" t="s">
        <v>343</v>
      </c>
      <c r="E55" s="145" t="s">
        <v>20</v>
      </c>
      <c r="F55" s="124" t="s">
        <v>20</v>
      </c>
    </row>
    <row r="56" spans="1:6" x14ac:dyDescent="0.3">
      <c r="A56" s="302" t="s">
        <v>97</v>
      </c>
      <c r="B56" s="324"/>
      <c r="C56" s="325"/>
      <c r="D56" s="132" t="s">
        <v>344</v>
      </c>
      <c r="E56" s="145" t="s">
        <v>20</v>
      </c>
      <c r="F56" s="124" t="s">
        <v>20</v>
      </c>
    </row>
    <row r="57" spans="1:6" x14ac:dyDescent="0.3">
      <c r="A57" s="304" t="s">
        <v>98</v>
      </c>
      <c r="B57" s="305"/>
      <c r="C57" s="306"/>
      <c r="D57" s="132" t="s">
        <v>345</v>
      </c>
      <c r="E57" s="145" t="s">
        <v>20</v>
      </c>
      <c r="F57" s="124" t="s">
        <v>20</v>
      </c>
    </row>
    <row r="58" spans="1:6" x14ac:dyDescent="0.3">
      <c r="A58" s="326" t="s">
        <v>346</v>
      </c>
      <c r="B58" s="326"/>
      <c r="C58" s="326"/>
      <c r="D58" s="127" t="s">
        <v>347</v>
      </c>
      <c r="E58" s="136">
        <f>E60+E62</f>
        <v>636716</v>
      </c>
      <c r="F58" s="119">
        <v>5907324155.6000013</v>
      </c>
    </row>
    <row r="59" spans="1:6" x14ac:dyDescent="0.3">
      <c r="A59" s="303" t="s">
        <v>79</v>
      </c>
      <c r="B59" s="303"/>
      <c r="C59" s="303"/>
      <c r="D59" s="126"/>
      <c r="E59" s="144">
        <v>0</v>
      </c>
      <c r="F59" s="125">
        <v>0</v>
      </c>
    </row>
    <row r="60" spans="1:6" x14ac:dyDescent="0.3">
      <c r="A60" s="304" t="s">
        <v>118</v>
      </c>
      <c r="B60" s="305"/>
      <c r="C60" s="306"/>
      <c r="D60" s="132" t="s">
        <v>348</v>
      </c>
      <c r="E60" s="145">
        <v>110497</v>
      </c>
      <c r="F60" s="121">
        <v>561440014.02999997</v>
      </c>
    </row>
    <row r="61" spans="1:6" x14ac:dyDescent="0.3">
      <c r="A61" s="304" t="s">
        <v>119</v>
      </c>
      <c r="B61" s="305"/>
      <c r="C61" s="306"/>
      <c r="D61" s="132" t="s">
        <v>349</v>
      </c>
      <c r="E61" s="145" t="s">
        <v>20</v>
      </c>
      <c r="F61" s="121">
        <v>2108434</v>
      </c>
    </row>
    <row r="62" spans="1:6" x14ac:dyDescent="0.3">
      <c r="A62" s="327" t="s">
        <v>120</v>
      </c>
      <c r="B62" s="327"/>
      <c r="C62" s="327"/>
      <c r="D62" s="126" t="s">
        <v>350</v>
      </c>
      <c r="E62" s="143">
        <f>177315+348904</f>
        <v>526219</v>
      </c>
      <c r="F62" s="117">
        <v>700041589.45000005</v>
      </c>
    </row>
    <row r="63" spans="1:6" x14ac:dyDescent="0.3">
      <c r="A63" s="328" t="s">
        <v>121</v>
      </c>
      <c r="B63" s="328"/>
      <c r="C63" s="328"/>
      <c r="D63" s="126" t="s">
        <v>351</v>
      </c>
      <c r="E63" s="143" t="s">
        <v>20</v>
      </c>
      <c r="F63" s="118" t="s">
        <v>20</v>
      </c>
    </row>
    <row r="64" spans="1:6" x14ac:dyDescent="0.3">
      <c r="A64" s="327" t="s">
        <v>122</v>
      </c>
      <c r="B64" s="327"/>
      <c r="C64" s="327"/>
      <c r="D64" s="126" t="s">
        <v>352</v>
      </c>
      <c r="E64" s="143" t="s">
        <v>20</v>
      </c>
      <c r="F64" s="118" t="s">
        <v>20</v>
      </c>
    </row>
    <row r="65" spans="1:6" x14ac:dyDescent="0.3">
      <c r="A65" s="327" t="s">
        <v>123</v>
      </c>
      <c r="B65" s="327"/>
      <c r="C65" s="327"/>
      <c r="D65" s="126" t="s">
        <v>353</v>
      </c>
      <c r="E65" s="143" t="s">
        <v>20</v>
      </c>
      <c r="F65" s="118" t="s">
        <v>20</v>
      </c>
    </row>
    <row r="66" spans="1:6" x14ac:dyDescent="0.3">
      <c r="A66" s="328" t="s">
        <v>354</v>
      </c>
      <c r="B66" s="328"/>
      <c r="C66" s="328"/>
      <c r="D66" s="126" t="s">
        <v>355</v>
      </c>
      <c r="E66" s="143" t="s">
        <v>20</v>
      </c>
      <c r="F66" s="118" t="s">
        <v>20</v>
      </c>
    </row>
    <row r="67" spans="1:6" x14ac:dyDescent="0.3">
      <c r="A67" s="331" t="s">
        <v>103</v>
      </c>
      <c r="B67" s="331"/>
      <c r="C67" s="331"/>
      <c r="D67" s="126" t="s">
        <v>356</v>
      </c>
      <c r="E67" s="146" t="s">
        <v>20</v>
      </c>
      <c r="F67" s="118" t="s">
        <v>20</v>
      </c>
    </row>
    <row r="68" spans="1:6" x14ac:dyDescent="0.3">
      <c r="E68" s="6"/>
      <c r="F68" s="6"/>
    </row>
    <row r="69" spans="1:6" ht="22.8" x14ac:dyDescent="0.3">
      <c r="A69" s="330" t="s">
        <v>63</v>
      </c>
      <c r="B69" s="330"/>
      <c r="C69" s="330"/>
      <c r="D69" s="128" t="s">
        <v>15</v>
      </c>
      <c r="E69" s="128" t="s">
        <v>64</v>
      </c>
      <c r="F69" s="128" t="s">
        <v>65</v>
      </c>
    </row>
    <row r="70" spans="1:6" x14ac:dyDescent="0.3">
      <c r="A70" s="317" t="s">
        <v>176</v>
      </c>
      <c r="B70" s="317"/>
      <c r="C70" s="317"/>
      <c r="D70" s="129" t="s">
        <v>177</v>
      </c>
      <c r="E70" s="129" t="s">
        <v>178</v>
      </c>
      <c r="F70" s="129" t="s">
        <v>179</v>
      </c>
    </row>
    <row r="71" spans="1:6" x14ac:dyDescent="0.3">
      <c r="A71" s="327" t="s">
        <v>124</v>
      </c>
      <c r="B71" s="327"/>
      <c r="C71" s="327"/>
      <c r="D71" s="126" t="s">
        <v>357</v>
      </c>
      <c r="E71" s="118" t="s">
        <v>20</v>
      </c>
      <c r="F71" s="118" t="s">
        <v>20</v>
      </c>
    </row>
    <row r="72" spans="1:6" x14ac:dyDescent="0.3">
      <c r="A72" s="327" t="s">
        <v>125</v>
      </c>
      <c r="B72" s="327"/>
      <c r="C72" s="327"/>
      <c r="D72" s="126" t="s">
        <v>358</v>
      </c>
      <c r="E72" s="118" t="s">
        <v>20</v>
      </c>
      <c r="F72" s="118" t="s">
        <v>20</v>
      </c>
    </row>
    <row r="73" spans="1:6" x14ac:dyDescent="0.3">
      <c r="A73" s="304" t="s">
        <v>116</v>
      </c>
      <c r="B73" s="305"/>
      <c r="C73" s="306"/>
      <c r="D73" s="126" t="s">
        <v>359</v>
      </c>
      <c r="E73" s="118" t="s">
        <v>20</v>
      </c>
      <c r="F73" s="118" t="s">
        <v>20</v>
      </c>
    </row>
    <row r="74" spans="1:6" x14ac:dyDescent="0.3">
      <c r="A74" s="304" t="s">
        <v>126</v>
      </c>
      <c r="B74" s="305"/>
      <c r="C74" s="306"/>
      <c r="D74" s="126" t="s">
        <v>360</v>
      </c>
      <c r="E74" s="118" t="s">
        <v>20</v>
      </c>
      <c r="F74" s="118" t="s">
        <v>20</v>
      </c>
    </row>
    <row r="75" spans="1:6" x14ac:dyDescent="0.3">
      <c r="A75" s="302" t="s">
        <v>106</v>
      </c>
      <c r="B75" s="324"/>
      <c r="C75" s="325"/>
      <c r="D75" s="126" t="s">
        <v>361</v>
      </c>
      <c r="E75" s="117">
        <v>91018900.379999995</v>
      </c>
      <c r="F75" s="117">
        <v>4643734118.1199999</v>
      </c>
    </row>
    <row r="76" spans="1:6" ht="24.75" customHeight="1" x14ac:dyDescent="0.3">
      <c r="A76" s="329" t="s">
        <v>127</v>
      </c>
      <c r="B76" s="329"/>
      <c r="C76" s="329"/>
      <c r="D76" s="127" t="s">
        <v>362</v>
      </c>
      <c r="E76" s="136">
        <f>E44-E58</f>
        <v>-636716</v>
      </c>
      <c r="F76" s="136">
        <f>-5907324155.6/1000</f>
        <v>-5907324.1556000002</v>
      </c>
    </row>
    <row r="77" spans="1:6" x14ac:dyDescent="0.3">
      <c r="A77" s="318" t="s">
        <v>128</v>
      </c>
      <c r="B77" s="318"/>
      <c r="C77" s="318"/>
      <c r="D77" s="318"/>
      <c r="E77" s="318"/>
      <c r="F77" s="318"/>
    </row>
    <row r="78" spans="1:6" x14ac:dyDescent="0.3">
      <c r="A78" s="319" t="s">
        <v>129</v>
      </c>
      <c r="B78" s="319"/>
      <c r="C78" s="319"/>
      <c r="D78" s="130" t="s">
        <v>363</v>
      </c>
      <c r="E78" s="141">
        <f>E81+E82</f>
        <v>869835</v>
      </c>
      <c r="F78" s="115">
        <v>9550452620.2999992</v>
      </c>
    </row>
    <row r="79" spans="1:6" x14ac:dyDescent="0.3">
      <c r="A79" s="303" t="s">
        <v>79</v>
      </c>
      <c r="B79" s="303"/>
      <c r="C79" s="303"/>
      <c r="D79" s="126"/>
      <c r="E79" s="144"/>
      <c r="F79" s="125">
        <v>0</v>
      </c>
    </row>
    <row r="80" spans="1:6" x14ac:dyDescent="0.3">
      <c r="A80" s="304" t="s">
        <v>130</v>
      </c>
      <c r="B80" s="305"/>
      <c r="C80" s="306"/>
      <c r="D80" s="126" t="s">
        <v>364</v>
      </c>
      <c r="E80" s="143"/>
      <c r="F80" s="118" t="s">
        <v>20</v>
      </c>
    </row>
    <row r="81" spans="1:6" x14ac:dyDescent="0.3">
      <c r="A81" s="304" t="s">
        <v>131</v>
      </c>
      <c r="B81" s="305"/>
      <c r="C81" s="306"/>
      <c r="D81" s="126" t="s">
        <v>365</v>
      </c>
      <c r="E81" s="143">
        <v>867279</v>
      </c>
      <c r="F81" s="117">
        <v>9548073868.5300007</v>
      </c>
    </row>
    <row r="82" spans="1:6" x14ac:dyDescent="0.3">
      <c r="A82" s="304" t="s">
        <v>132</v>
      </c>
      <c r="B82" s="305"/>
      <c r="C82" s="306"/>
      <c r="D82" s="126" t="s">
        <v>366</v>
      </c>
      <c r="E82" s="143">
        <v>2556</v>
      </c>
      <c r="F82" s="117">
        <v>2378751.77</v>
      </c>
    </row>
    <row r="83" spans="1:6" x14ac:dyDescent="0.3">
      <c r="A83" s="304" t="s">
        <v>98</v>
      </c>
      <c r="B83" s="305"/>
      <c r="C83" s="306"/>
      <c r="D83" s="131" t="s">
        <v>367</v>
      </c>
      <c r="E83" s="143"/>
      <c r="F83" s="118" t="s">
        <v>20</v>
      </c>
    </row>
    <row r="84" spans="1:6" x14ac:dyDescent="0.3">
      <c r="A84" s="326" t="s">
        <v>133</v>
      </c>
      <c r="B84" s="326"/>
      <c r="C84" s="326"/>
      <c r="D84" s="127" t="s">
        <v>201</v>
      </c>
      <c r="E84" s="136">
        <f>E87</f>
        <v>234002</v>
      </c>
      <c r="F84" s="119">
        <v>3491352803.9299998</v>
      </c>
    </row>
    <row r="85" spans="1:6" x14ac:dyDescent="0.3">
      <c r="A85" s="303" t="s">
        <v>79</v>
      </c>
      <c r="B85" s="303"/>
      <c r="C85" s="303"/>
      <c r="D85" s="126"/>
      <c r="E85" s="144"/>
      <c r="F85" s="125">
        <v>0</v>
      </c>
    </row>
    <row r="86" spans="1:6" x14ac:dyDescent="0.3">
      <c r="A86" s="326" t="s">
        <v>134</v>
      </c>
      <c r="B86" s="326"/>
      <c r="C86" s="326"/>
      <c r="D86" s="126" t="s">
        <v>202</v>
      </c>
      <c r="E86" s="143"/>
      <c r="F86" s="117">
        <v>2400000000</v>
      </c>
    </row>
    <row r="87" spans="1:6" x14ac:dyDescent="0.3">
      <c r="A87" s="304" t="s">
        <v>135</v>
      </c>
      <c r="B87" s="304"/>
      <c r="C87" s="304"/>
      <c r="D87" s="126" t="s">
        <v>368</v>
      </c>
      <c r="E87" s="143">
        <v>234002</v>
      </c>
      <c r="F87" s="117">
        <v>1091352803.9300001</v>
      </c>
    </row>
    <row r="88" spans="1:6" x14ac:dyDescent="0.3">
      <c r="A88" s="304" t="s">
        <v>136</v>
      </c>
      <c r="B88" s="305"/>
      <c r="C88" s="306"/>
      <c r="D88" s="126" t="s">
        <v>369</v>
      </c>
      <c r="E88" s="143"/>
      <c r="F88" s="118" t="s">
        <v>20</v>
      </c>
    </row>
    <row r="89" spans="1:6" x14ac:dyDescent="0.3">
      <c r="A89" s="304" t="s">
        <v>137</v>
      </c>
      <c r="B89" s="305"/>
      <c r="C89" s="306"/>
      <c r="D89" s="126" t="s">
        <v>370</v>
      </c>
      <c r="E89" s="143"/>
      <c r="F89" s="118" t="s">
        <v>20</v>
      </c>
    </row>
    <row r="90" spans="1:6" x14ac:dyDescent="0.3">
      <c r="A90" s="326" t="s">
        <v>138</v>
      </c>
      <c r="B90" s="326"/>
      <c r="C90" s="326"/>
      <c r="D90" s="126" t="s">
        <v>371</v>
      </c>
      <c r="E90" s="143"/>
      <c r="F90" s="118" t="s">
        <v>20</v>
      </c>
    </row>
    <row r="91" spans="1:6" x14ac:dyDescent="0.3">
      <c r="A91" s="307" t="s">
        <v>139</v>
      </c>
      <c r="B91" s="307"/>
      <c r="C91" s="307"/>
      <c r="D91" s="127" t="s">
        <v>204</v>
      </c>
      <c r="E91" s="136">
        <f>E78-E84</f>
        <v>635833</v>
      </c>
      <c r="F91" s="119">
        <v>6059099816.3699999</v>
      </c>
    </row>
    <row r="92" spans="1:6" x14ac:dyDescent="0.3">
      <c r="A92" s="302" t="s">
        <v>140</v>
      </c>
      <c r="B92" s="302"/>
      <c r="C92" s="302"/>
      <c r="D92" s="127" t="s">
        <v>221</v>
      </c>
      <c r="E92" s="136">
        <v>0</v>
      </c>
      <c r="F92" s="133">
        <v>-11509119.57</v>
      </c>
    </row>
    <row r="93" spans="1:6" x14ac:dyDescent="0.3">
      <c r="A93" s="302" t="s">
        <v>372</v>
      </c>
      <c r="B93" s="302"/>
      <c r="C93" s="302"/>
      <c r="D93" s="127" t="s">
        <v>373</v>
      </c>
      <c r="E93" s="147" t="s">
        <v>20</v>
      </c>
      <c r="F93" s="134" t="s">
        <v>20</v>
      </c>
    </row>
    <row r="94" spans="1:6" x14ac:dyDescent="0.3">
      <c r="A94" s="302" t="s">
        <v>374</v>
      </c>
      <c r="B94" s="302"/>
      <c r="C94" s="302"/>
      <c r="D94" s="127" t="s">
        <v>375</v>
      </c>
      <c r="E94" s="136">
        <v>-189977</v>
      </c>
      <c r="F94" s="135">
        <v>-215552289.84999999</v>
      </c>
    </row>
    <row r="95" spans="1:6" x14ac:dyDescent="0.3">
      <c r="A95" s="302" t="s">
        <v>376</v>
      </c>
      <c r="B95" s="302"/>
      <c r="C95" s="302"/>
      <c r="D95" s="127" t="s">
        <v>377</v>
      </c>
      <c r="E95" s="136">
        <v>488118</v>
      </c>
      <c r="F95" s="119">
        <v>703669814.53999996</v>
      </c>
    </row>
    <row r="96" spans="1:6" x14ac:dyDescent="0.3">
      <c r="A96" s="299" t="s">
        <v>378</v>
      </c>
      <c r="B96" s="300"/>
      <c r="C96" s="301"/>
      <c r="D96" s="127" t="s">
        <v>379</v>
      </c>
      <c r="E96" s="136">
        <f>SUM(E94:E95)</f>
        <v>298141</v>
      </c>
      <c r="F96" s="119">
        <f>488117524-1000</f>
        <v>488116524</v>
      </c>
    </row>
    <row r="97" spans="1:7" x14ac:dyDescent="0.3">
      <c r="E97" s="6"/>
      <c r="F97" s="6"/>
    </row>
    <row r="98" spans="1:7" x14ac:dyDescent="0.3">
      <c r="E98" s="6"/>
      <c r="F98" s="6"/>
    </row>
    <row r="99" spans="1:7" x14ac:dyDescent="0.3">
      <c r="A99" s="44" t="s">
        <v>54</v>
      </c>
      <c r="B99" s="37"/>
      <c r="C99" s="241" t="s">
        <v>55</v>
      </c>
      <c r="D99" s="241"/>
      <c r="E99" s="241"/>
      <c r="F99" s="241"/>
      <c r="G99" s="37"/>
    </row>
    <row r="100" spans="1:7" x14ac:dyDescent="0.3">
      <c r="A100" s="37"/>
      <c r="B100" s="37"/>
      <c r="C100" s="268" t="s">
        <v>288</v>
      </c>
      <c r="D100" s="268"/>
      <c r="E100" s="268"/>
      <c r="F100" s="37"/>
      <c r="G100" s="37"/>
    </row>
    <row r="101" spans="1:7" x14ac:dyDescent="0.3">
      <c r="A101" s="37"/>
      <c r="B101" s="37"/>
      <c r="C101" s="37"/>
      <c r="D101" s="37"/>
      <c r="E101" s="37"/>
      <c r="F101" s="37"/>
      <c r="G101" s="37"/>
    </row>
    <row r="102" spans="1:7" x14ac:dyDescent="0.3">
      <c r="A102" s="46" t="s">
        <v>58</v>
      </c>
      <c r="B102" s="37"/>
      <c r="C102" s="241" t="s">
        <v>59</v>
      </c>
      <c r="D102" s="241"/>
      <c r="E102" s="241"/>
      <c r="F102" s="241"/>
      <c r="G102" s="37"/>
    </row>
    <row r="103" spans="1:7" x14ac:dyDescent="0.3">
      <c r="A103" s="37"/>
      <c r="B103" s="37"/>
      <c r="C103" s="268" t="s">
        <v>288</v>
      </c>
      <c r="D103" s="268"/>
      <c r="E103" s="268"/>
      <c r="F103" s="37"/>
      <c r="G103" s="37"/>
    </row>
    <row r="104" spans="1:7" x14ac:dyDescent="0.3">
      <c r="A104" s="47" t="s">
        <v>289</v>
      </c>
      <c r="B104" s="37"/>
      <c r="C104" s="37"/>
      <c r="D104" s="37"/>
      <c r="E104" s="37"/>
      <c r="F104" s="37"/>
      <c r="G104" s="37"/>
    </row>
    <row r="105" spans="1:7" x14ac:dyDescent="0.3">
      <c r="A105" s="47" t="s">
        <v>290</v>
      </c>
      <c r="B105" s="37"/>
      <c r="C105" s="37"/>
      <c r="D105" s="37"/>
      <c r="E105" s="37"/>
      <c r="F105" s="37"/>
      <c r="G105" s="37"/>
    </row>
  </sheetData>
  <mergeCells count="86">
    <mergeCell ref="A67:C67"/>
    <mergeCell ref="A88:C88"/>
    <mergeCell ref="A72:C72"/>
    <mergeCell ref="A73:C73"/>
    <mergeCell ref="A74:C74"/>
    <mergeCell ref="A75:C75"/>
    <mergeCell ref="A76:C76"/>
    <mergeCell ref="A77:F77"/>
    <mergeCell ref="A78:C78"/>
    <mergeCell ref="A69:C69"/>
    <mergeCell ref="A70:C70"/>
    <mergeCell ref="A71:C71"/>
    <mergeCell ref="A57:C57"/>
    <mergeCell ref="A58:C58"/>
    <mergeCell ref="A59:C59"/>
    <mergeCell ref="A65:C65"/>
    <mergeCell ref="A66:C66"/>
    <mergeCell ref="A60:C60"/>
    <mergeCell ref="A61:C61"/>
    <mergeCell ref="A62:C62"/>
    <mergeCell ref="A63:C63"/>
    <mergeCell ref="A64:C64"/>
    <mergeCell ref="A42:C42"/>
    <mergeCell ref="A43:F43"/>
    <mergeCell ref="A44:C44"/>
    <mergeCell ref="A45:C45"/>
    <mergeCell ref="A56:C56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32:C32"/>
    <mergeCell ref="A33:C33"/>
    <mergeCell ref="A34:C34"/>
    <mergeCell ref="A35:C35"/>
    <mergeCell ref="A36:C36"/>
    <mergeCell ref="A31:C31"/>
    <mergeCell ref="A22:C22"/>
    <mergeCell ref="A23:C23"/>
    <mergeCell ref="A24:F24"/>
    <mergeCell ref="A25:C25"/>
    <mergeCell ref="A26:D26"/>
    <mergeCell ref="A20:G20"/>
    <mergeCell ref="A27:C27"/>
    <mergeCell ref="A28:C28"/>
    <mergeCell ref="A29:C29"/>
    <mergeCell ref="A30:C30"/>
    <mergeCell ref="C1:F1"/>
    <mergeCell ref="B3:G3"/>
    <mergeCell ref="B11:F11"/>
    <mergeCell ref="A16:F16"/>
    <mergeCell ref="A18:F18"/>
    <mergeCell ref="B9:F9"/>
    <mergeCell ref="B13:F13"/>
    <mergeCell ref="A37:C37"/>
    <mergeCell ref="A38:C38"/>
    <mergeCell ref="A39:C39"/>
    <mergeCell ref="A40:C40"/>
    <mergeCell ref="A41:C41"/>
    <mergeCell ref="A95:C95"/>
    <mergeCell ref="A79:C79"/>
    <mergeCell ref="A80:C80"/>
    <mergeCell ref="A81:C81"/>
    <mergeCell ref="A82:C82"/>
    <mergeCell ref="A83:C83"/>
    <mergeCell ref="A91:C91"/>
    <mergeCell ref="A92:C92"/>
    <mergeCell ref="A93:C93"/>
    <mergeCell ref="A94:C94"/>
    <mergeCell ref="A89:C89"/>
    <mergeCell ref="A90:C90"/>
    <mergeCell ref="A84:C84"/>
    <mergeCell ref="A85:C85"/>
    <mergeCell ref="A86:C86"/>
    <mergeCell ref="A87:C87"/>
    <mergeCell ref="C103:E103"/>
    <mergeCell ref="A96:C96"/>
    <mergeCell ref="C99:F99"/>
    <mergeCell ref="C100:E100"/>
    <mergeCell ref="C102:F102"/>
  </mergeCells>
  <pageMargins left="0.70866141732283472" right="0" top="0.74803149606299213" bottom="0.74803149606299213" header="0.31496062992125984" footer="0.31496062992125984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98"/>
  <sheetViews>
    <sheetView showGridLines="0" topLeftCell="A43" zoomScale="70" zoomScaleNormal="70" workbookViewId="0">
      <selection activeCell="A19" sqref="A19:D19"/>
    </sheetView>
  </sheetViews>
  <sheetFormatPr defaultRowHeight="14.4" x14ac:dyDescent="0.3"/>
  <cols>
    <col min="1" max="1" width="19.6640625" customWidth="1"/>
    <col min="2" max="2" width="11.33203125" customWidth="1"/>
    <col min="3" max="3" width="45.44140625" customWidth="1"/>
    <col min="5" max="5" width="11.6640625" customWidth="1"/>
    <col min="6" max="6" width="12.6640625" customWidth="1"/>
    <col min="7" max="7" width="10.6640625" customWidth="1"/>
    <col min="8" max="8" width="17.6640625" customWidth="1"/>
    <col min="9" max="9" width="14" bestFit="1" customWidth="1"/>
    <col min="10" max="10" width="11.33203125" customWidth="1"/>
    <col min="11" max="11" width="14.33203125" customWidth="1"/>
    <col min="12" max="12" width="17.33203125" customWidth="1"/>
  </cols>
  <sheetData>
    <row r="2" spans="1:15" ht="32.25" customHeight="1" x14ac:dyDescent="0.3">
      <c r="A2" s="7"/>
      <c r="B2" s="7"/>
      <c r="C2" s="7"/>
      <c r="D2" s="7"/>
      <c r="E2" s="342" t="s">
        <v>0</v>
      </c>
      <c r="F2" s="342"/>
      <c r="G2" s="342"/>
      <c r="H2" s="342"/>
      <c r="I2" s="342"/>
      <c r="J2" s="8"/>
      <c r="K2" s="8"/>
      <c r="L2" s="8"/>
      <c r="O2" s="332"/>
    </row>
    <row r="3" spans="1:15" x14ac:dyDescent="0.3">
      <c r="O3" s="332"/>
    </row>
    <row r="4" spans="1:15" ht="12" customHeight="1" x14ac:dyDescent="0.3">
      <c r="C4" s="333" t="s">
        <v>141</v>
      </c>
      <c r="D4" s="333"/>
      <c r="E4" s="333"/>
      <c r="F4" s="333"/>
      <c r="G4" s="333"/>
      <c r="H4" s="333"/>
      <c r="I4" s="333"/>
      <c r="J4" s="333"/>
      <c r="K4" s="333"/>
    </row>
    <row r="5" spans="1:15" ht="12" customHeight="1" x14ac:dyDescent="0.3">
      <c r="C5" s="9"/>
      <c r="D5" s="9"/>
      <c r="E5" s="9"/>
      <c r="F5" s="9"/>
      <c r="G5" s="9"/>
      <c r="H5" s="9"/>
      <c r="I5" s="9"/>
      <c r="J5" s="9"/>
      <c r="K5" s="9"/>
    </row>
    <row r="6" spans="1:15" ht="12" customHeight="1" x14ac:dyDescent="0.3">
      <c r="C6" s="315" t="str">
        <f>Баланс!A23</f>
        <v>за период с 01  января по 30 июня 2020 года</v>
      </c>
      <c r="D6" s="315"/>
      <c r="E6" s="315"/>
      <c r="F6" s="315"/>
      <c r="G6" s="315"/>
      <c r="H6" s="315"/>
      <c r="I6" s="315"/>
      <c r="J6" s="9"/>
      <c r="K6" s="9"/>
    </row>
    <row r="7" spans="1:15" ht="12" customHeight="1" x14ac:dyDescent="0.3"/>
    <row r="8" spans="1:15" ht="12" customHeight="1" x14ac:dyDescent="0.3">
      <c r="A8" s="10" t="s">
        <v>3</v>
      </c>
      <c r="B8" s="11" t="s">
        <v>142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5" ht="12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5" ht="12" customHeight="1" x14ac:dyDescent="0.3">
      <c r="A10" s="10" t="s">
        <v>5</v>
      </c>
      <c r="B10" s="1" t="str">
        <f>Баланс!E10</f>
        <v xml:space="preserve">за 1 полугодие 2020г. 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5" ht="12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5" ht="12" customHeight="1" x14ac:dyDescent="0.3">
      <c r="A12" s="10" t="s">
        <v>6</v>
      </c>
      <c r="B12" s="334" t="str">
        <f>Баланс!$E$12</f>
        <v>организации публичного интереса по результатам за январь по 14 августа 2020 года</v>
      </c>
      <c r="C12" s="334"/>
      <c r="D12" s="334"/>
      <c r="E12" s="334"/>
      <c r="F12" s="334"/>
      <c r="G12" s="334"/>
      <c r="H12" s="7"/>
      <c r="I12" s="7"/>
      <c r="J12" s="7"/>
      <c r="K12" s="7"/>
      <c r="L12" s="7"/>
    </row>
    <row r="13" spans="1:15" ht="12" customHeigh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5" ht="12" customHeight="1" x14ac:dyDescent="0.3">
      <c r="A14" s="10" t="s">
        <v>7</v>
      </c>
      <c r="B14" s="335" t="str">
        <f>ОДДС!$B$11</f>
        <v>АО "Казахстанская фондовая биржа"</v>
      </c>
      <c r="C14" s="335"/>
      <c r="D14" s="335"/>
      <c r="E14" s="335"/>
      <c r="F14" s="335"/>
      <c r="G14" s="335"/>
      <c r="H14" s="335"/>
      <c r="I14" s="335"/>
      <c r="J14" s="335"/>
      <c r="K14" s="335"/>
      <c r="L14" s="335"/>
    </row>
    <row r="15" spans="1:15" ht="12" customHeigh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5" ht="12" customHeight="1" x14ac:dyDescent="0.3">
      <c r="A16" s="10" t="s">
        <v>8</v>
      </c>
      <c r="B16" s="335" t="str">
        <f>Баланс!E16</f>
        <v>ежегодно не позднее 14 августа 2020  года,</v>
      </c>
      <c r="C16" s="335"/>
      <c r="D16" s="335"/>
      <c r="E16" s="335"/>
      <c r="F16" s="335"/>
      <c r="G16" s="335"/>
      <c r="H16" s="7"/>
      <c r="I16" s="7"/>
      <c r="J16" s="7"/>
      <c r="K16" s="7"/>
      <c r="L16" s="7"/>
    </row>
    <row r="17" spans="1:12" ht="12" customHeigh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2" customHeight="1" x14ac:dyDescent="0.3">
      <c r="A18" s="335" t="s">
        <v>143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</row>
    <row r="19" spans="1:12" ht="12" customHeight="1" x14ac:dyDescent="0.3">
      <c r="A19" s="335" t="s">
        <v>144</v>
      </c>
      <c r="B19" s="335"/>
      <c r="C19" s="335"/>
      <c r="D19" s="335"/>
      <c r="E19" s="11"/>
      <c r="F19" s="11"/>
      <c r="G19" s="11"/>
      <c r="H19" s="11"/>
      <c r="I19" s="11"/>
      <c r="J19" s="11"/>
      <c r="K19" s="11"/>
      <c r="L19" s="11"/>
    </row>
    <row r="20" spans="1:12" ht="4.2" customHeight="1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" customHeight="1" x14ac:dyDescent="0.3">
      <c r="A21" s="7"/>
      <c r="B21" s="7"/>
      <c r="C21" s="11" t="s">
        <v>12</v>
      </c>
      <c r="D21" s="7"/>
      <c r="E21" s="7"/>
      <c r="F21" s="7"/>
      <c r="G21" s="7"/>
      <c r="H21" s="11"/>
      <c r="I21" s="11"/>
      <c r="J21" s="11"/>
      <c r="K21" s="11"/>
      <c r="L21" s="11"/>
    </row>
    <row r="22" spans="1:12" ht="12" customHeight="1" x14ac:dyDescent="0.3">
      <c r="A22" s="336" t="s">
        <v>13</v>
      </c>
      <c r="B22" s="336"/>
      <c r="C22" s="336"/>
      <c r="D22" s="336"/>
      <c r="E22" s="336"/>
      <c r="F22" s="336"/>
      <c r="G22" s="336"/>
      <c r="H22" s="11"/>
      <c r="I22" s="11"/>
      <c r="J22" s="11"/>
      <c r="K22" s="11"/>
      <c r="L22" s="11"/>
    </row>
    <row r="23" spans="1:12" ht="9.6" customHeight="1" x14ac:dyDescent="0.3">
      <c r="A23" s="12"/>
      <c r="B23" s="12"/>
      <c r="C23" s="12"/>
      <c r="D23" s="12"/>
      <c r="E23" s="12"/>
      <c r="F23" s="12"/>
      <c r="G23" s="12"/>
      <c r="H23" s="11"/>
      <c r="I23" s="11"/>
      <c r="J23" s="11"/>
      <c r="K23" s="11"/>
      <c r="L23" s="230" t="s">
        <v>439</v>
      </c>
    </row>
    <row r="24" spans="1:12" hidden="1" x14ac:dyDescent="0.3">
      <c r="K24" s="13" t="s">
        <v>14</v>
      </c>
    </row>
    <row r="25" spans="1:12" x14ac:dyDescent="0.3">
      <c r="A25" s="337" t="s">
        <v>145</v>
      </c>
      <c r="B25" s="337"/>
      <c r="C25" s="337"/>
      <c r="D25" s="340" t="s">
        <v>15</v>
      </c>
      <c r="E25" s="347" t="s">
        <v>380</v>
      </c>
      <c r="F25" s="347"/>
      <c r="G25" s="347"/>
      <c r="H25" s="347"/>
      <c r="I25" s="347"/>
      <c r="J25" s="347"/>
      <c r="K25" s="358" t="s">
        <v>146</v>
      </c>
      <c r="L25" s="360" t="s">
        <v>147</v>
      </c>
    </row>
    <row r="26" spans="1:12" ht="68.400000000000006" x14ac:dyDescent="0.3">
      <c r="A26" s="338"/>
      <c r="B26" s="339"/>
      <c r="C26" s="339"/>
      <c r="D26" s="341"/>
      <c r="E26" s="66" t="s">
        <v>48</v>
      </c>
      <c r="F26" s="66" t="s">
        <v>49</v>
      </c>
      <c r="G26" s="66" t="s">
        <v>148</v>
      </c>
      <c r="H26" s="66" t="s">
        <v>278</v>
      </c>
      <c r="I26" s="66" t="s">
        <v>149</v>
      </c>
      <c r="J26" s="67" t="s">
        <v>281</v>
      </c>
      <c r="K26" s="359"/>
      <c r="L26" s="361"/>
    </row>
    <row r="27" spans="1:12" ht="15" thickBot="1" x14ac:dyDescent="0.35">
      <c r="A27" s="362" t="s">
        <v>176</v>
      </c>
      <c r="B27" s="362"/>
      <c r="C27" s="362"/>
      <c r="D27" s="68" t="s">
        <v>177</v>
      </c>
      <c r="E27" s="68" t="s">
        <v>178</v>
      </c>
      <c r="F27" s="68" t="s">
        <v>179</v>
      </c>
      <c r="G27" s="69" t="s">
        <v>381</v>
      </c>
      <c r="H27" s="69" t="s">
        <v>382</v>
      </c>
      <c r="I27" s="69" t="s">
        <v>383</v>
      </c>
      <c r="J27" s="69" t="s">
        <v>384</v>
      </c>
      <c r="K27" s="69" t="s">
        <v>385</v>
      </c>
      <c r="L27" s="69" t="s">
        <v>386</v>
      </c>
    </row>
    <row r="28" spans="1:12" ht="15" thickBot="1" x14ac:dyDescent="0.35">
      <c r="A28" s="355" t="s">
        <v>150</v>
      </c>
      <c r="B28" s="355"/>
      <c r="C28" s="355"/>
      <c r="D28" s="70" t="s">
        <v>180</v>
      </c>
      <c r="E28" s="107">
        <f>99100000/1000</f>
        <v>99100</v>
      </c>
      <c r="F28" s="84" t="s">
        <v>20</v>
      </c>
      <c r="G28" s="84" t="s">
        <v>20</v>
      </c>
      <c r="H28" s="85">
        <f>5874001870.2/1000</f>
        <v>5874001.8701999998</v>
      </c>
      <c r="I28" s="85">
        <f>-9102269</f>
        <v>-9102269</v>
      </c>
      <c r="J28" s="85" t="s">
        <v>20</v>
      </c>
      <c r="K28" s="85" t="s">
        <v>20</v>
      </c>
      <c r="L28" s="86">
        <f>-3129167</f>
        <v>-3129167</v>
      </c>
    </row>
    <row r="29" spans="1:12" ht="15" thickBot="1" x14ac:dyDescent="0.35">
      <c r="A29" s="357" t="s">
        <v>168</v>
      </c>
      <c r="B29" s="357"/>
      <c r="C29" s="357"/>
      <c r="D29" s="71" t="s">
        <v>182</v>
      </c>
      <c r="E29" s="87" t="s">
        <v>20</v>
      </c>
      <c r="F29" s="88" t="s">
        <v>20</v>
      </c>
      <c r="G29" s="88" t="s">
        <v>20</v>
      </c>
      <c r="H29" s="89" t="s">
        <v>20</v>
      </c>
      <c r="I29" s="89" t="s">
        <v>20</v>
      </c>
      <c r="J29" s="89" t="s">
        <v>20</v>
      </c>
      <c r="K29" s="89" t="s">
        <v>20</v>
      </c>
      <c r="L29" s="90" t="s">
        <v>20</v>
      </c>
    </row>
    <row r="30" spans="1:12" ht="15" thickBot="1" x14ac:dyDescent="0.35">
      <c r="A30" s="344" t="s">
        <v>151</v>
      </c>
      <c r="B30" s="344"/>
      <c r="C30" s="344"/>
      <c r="D30" s="72" t="s">
        <v>201</v>
      </c>
      <c r="E30" s="107">
        <f>99100000/1000</f>
        <v>99100</v>
      </c>
      <c r="F30" s="91" t="s">
        <v>20</v>
      </c>
      <c r="G30" s="91" t="s">
        <v>20</v>
      </c>
      <c r="H30" s="85">
        <f>5874001870.2/1000</f>
        <v>5874001.8701999998</v>
      </c>
      <c r="I30" s="92">
        <f>-9102269</f>
        <v>-9102269</v>
      </c>
      <c r="J30" s="92" t="s">
        <v>20</v>
      </c>
      <c r="K30" s="92" t="s">
        <v>20</v>
      </c>
      <c r="L30" s="90">
        <v>-3129167</v>
      </c>
    </row>
    <row r="31" spans="1:12" x14ac:dyDescent="0.3">
      <c r="A31" s="345" t="s">
        <v>387</v>
      </c>
      <c r="B31" s="345"/>
      <c r="C31" s="345"/>
      <c r="D31" s="73" t="s">
        <v>231</v>
      </c>
      <c r="E31" s="91" t="s">
        <v>20</v>
      </c>
      <c r="F31" s="91" t="s">
        <v>20</v>
      </c>
      <c r="G31" s="91" t="s">
        <v>20</v>
      </c>
      <c r="H31" s="92">
        <f>-3685/1000</f>
        <v>-3.6850000000000001</v>
      </c>
      <c r="I31" s="92">
        <f>-1793842</f>
        <v>-1793842</v>
      </c>
      <c r="J31" s="92" t="s">
        <v>20</v>
      </c>
      <c r="K31" s="92" t="s">
        <v>20</v>
      </c>
      <c r="L31" s="90">
        <f>H31+I31</f>
        <v>-1793845.6850000001</v>
      </c>
    </row>
    <row r="32" spans="1:12" x14ac:dyDescent="0.3">
      <c r="A32" s="344" t="s">
        <v>152</v>
      </c>
      <c r="B32" s="344"/>
      <c r="C32" s="344"/>
      <c r="D32" s="74" t="s">
        <v>233</v>
      </c>
      <c r="E32" s="88" t="s">
        <v>20</v>
      </c>
      <c r="F32" s="88" t="s">
        <v>20</v>
      </c>
      <c r="G32" s="88" t="s">
        <v>20</v>
      </c>
      <c r="H32" s="89" t="s">
        <v>20</v>
      </c>
      <c r="I32" s="89">
        <f>I31</f>
        <v>-1793842</v>
      </c>
      <c r="J32" s="89" t="s">
        <v>20</v>
      </c>
      <c r="K32" s="89" t="s">
        <v>20</v>
      </c>
      <c r="L32" s="90">
        <f>I32</f>
        <v>-1793842</v>
      </c>
    </row>
    <row r="33" spans="1:12" x14ac:dyDescent="0.3">
      <c r="A33" s="355" t="s">
        <v>388</v>
      </c>
      <c r="B33" s="355"/>
      <c r="C33" s="355"/>
      <c r="D33" s="75" t="s">
        <v>249</v>
      </c>
      <c r="E33" s="91" t="s">
        <v>20</v>
      </c>
      <c r="F33" s="91" t="s">
        <v>20</v>
      </c>
      <c r="G33" s="91" t="s">
        <v>20</v>
      </c>
      <c r="H33" s="92">
        <f>-3685/1000</f>
        <v>-3.6850000000000001</v>
      </c>
      <c r="I33" s="92" t="s">
        <v>20</v>
      </c>
      <c r="J33" s="92" t="s">
        <v>20</v>
      </c>
      <c r="K33" s="92" t="s">
        <v>20</v>
      </c>
      <c r="L33" s="92">
        <f>-3685/1000</f>
        <v>-3.6850000000000001</v>
      </c>
    </row>
    <row r="34" spans="1:12" x14ac:dyDescent="0.3">
      <c r="A34" s="352" t="s">
        <v>79</v>
      </c>
      <c r="B34" s="353"/>
      <c r="C34" s="354"/>
      <c r="D34" s="356"/>
      <c r="E34" s="88" t="s">
        <v>20</v>
      </c>
      <c r="F34" s="88" t="s">
        <v>20</v>
      </c>
      <c r="G34" s="88" t="s">
        <v>20</v>
      </c>
      <c r="H34" s="88" t="s">
        <v>20</v>
      </c>
      <c r="I34" s="89" t="s">
        <v>20</v>
      </c>
      <c r="J34" s="88" t="s">
        <v>20</v>
      </c>
      <c r="K34" s="88" t="s">
        <v>20</v>
      </c>
      <c r="L34" s="90" t="s">
        <v>20</v>
      </c>
    </row>
    <row r="35" spans="1:12" ht="28.5" customHeight="1" x14ac:dyDescent="0.3">
      <c r="A35" s="352" t="s">
        <v>389</v>
      </c>
      <c r="B35" s="353"/>
      <c r="C35" s="354"/>
      <c r="D35" s="76" t="s">
        <v>251</v>
      </c>
      <c r="E35" s="93" t="s">
        <v>20</v>
      </c>
      <c r="F35" s="94" t="s">
        <v>20</v>
      </c>
      <c r="G35" s="94" t="s">
        <v>20</v>
      </c>
      <c r="H35" s="89" t="s">
        <v>20</v>
      </c>
      <c r="I35" s="89" t="s">
        <v>20</v>
      </c>
      <c r="J35" s="89" t="s">
        <v>20</v>
      </c>
      <c r="K35" s="89" t="s">
        <v>20</v>
      </c>
      <c r="L35" s="90" t="s">
        <v>20</v>
      </c>
    </row>
    <row r="36" spans="1:12" ht="27.6" customHeight="1" thickBot="1" x14ac:dyDescent="0.35">
      <c r="A36" s="352" t="s">
        <v>390</v>
      </c>
      <c r="B36" s="353"/>
      <c r="C36" s="354"/>
      <c r="D36" s="77" t="s">
        <v>252</v>
      </c>
      <c r="E36" s="95" t="s">
        <v>20</v>
      </c>
      <c r="F36" s="95" t="s">
        <v>20</v>
      </c>
      <c r="G36" s="95" t="s">
        <v>20</v>
      </c>
      <c r="H36" s="95" t="s">
        <v>20</v>
      </c>
      <c r="I36" s="96" t="s">
        <v>20</v>
      </c>
      <c r="J36" s="95" t="s">
        <v>20</v>
      </c>
      <c r="K36" s="95" t="s">
        <v>20</v>
      </c>
      <c r="L36" s="97" t="s">
        <v>20</v>
      </c>
    </row>
    <row r="37" spans="1:12" ht="22.5" customHeight="1" x14ac:dyDescent="0.3">
      <c r="A37" s="344" t="s">
        <v>391</v>
      </c>
      <c r="B37" s="344"/>
      <c r="C37" s="344"/>
      <c r="D37" s="78" t="s">
        <v>392</v>
      </c>
      <c r="E37" s="98" t="s">
        <v>20</v>
      </c>
      <c r="F37" s="99" t="s">
        <v>20</v>
      </c>
      <c r="G37" s="99" t="s">
        <v>20</v>
      </c>
      <c r="H37" s="92">
        <f>-3685/1000</f>
        <v>-3.6850000000000001</v>
      </c>
      <c r="I37" s="100" t="s">
        <v>20</v>
      </c>
      <c r="J37" s="100" t="s">
        <v>20</v>
      </c>
      <c r="K37" s="100" t="s">
        <v>20</v>
      </c>
      <c r="L37" s="92">
        <f>-3685/1000</f>
        <v>-3.6850000000000001</v>
      </c>
    </row>
    <row r="38" spans="1:12" ht="28.2" customHeight="1" x14ac:dyDescent="0.3">
      <c r="A38" s="344" t="s">
        <v>302</v>
      </c>
      <c r="B38" s="344"/>
      <c r="C38" s="344"/>
      <c r="D38" s="76" t="s">
        <v>393</v>
      </c>
      <c r="E38" s="93" t="s">
        <v>20</v>
      </c>
      <c r="F38" s="94" t="s">
        <v>20</v>
      </c>
      <c r="G38" s="94" t="s">
        <v>20</v>
      </c>
      <c r="H38" s="89" t="s">
        <v>20</v>
      </c>
      <c r="I38" s="89" t="s">
        <v>20</v>
      </c>
      <c r="J38" s="89" t="s">
        <v>20</v>
      </c>
      <c r="K38" s="89" t="s">
        <v>20</v>
      </c>
      <c r="L38" s="90" t="s">
        <v>20</v>
      </c>
    </row>
    <row r="39" spans="1:12" x14ac:dyDescent="0.3">
      <c r="A39" s="344" t="s">
        <v>317</v>
      </c>
      <c r="B39" s="344"/>
      <c r="C39" s="344"/>
      <c r="D39" s="76" t="s">
        <v>394</v>
      </c>
      <c r="E39" s="93" t="s">
        <v>20</v>
      </c>
      <c r="F39" s="94" t="s">
        <v>20</v>
      </c>
      <c r="G39" s="94" t="s">
        <v>20</v>
      </c>
      <c r="H39" s="89" t="s">
        <v>20</v>
      </c>
      <c r="I39" s="89" t="s">
        <v>20</v>
      </c>
      <c r="J39" s="89" t="s">
        <v>20</v>
      </c>
      <c r="K39" s="89" t="s">
        <v>20</v>
      </c>
      <c r="L39" s="90" t="s">
        <v>20</v>
      </c>
    </row>
    <row r="40" spans="1:12" x14ac:dyDescent="0.3">
      <c r="A40" s="344" t="s">
        <v>395</v>
      </c>
      <c r="B40" s="344"/>
      <c r="C40" s="344"/>
      <c r="D40" s="76" t="s">
        <v>396</v>
      </c>
      <c r="E40" s="88" t="s">
        <v>20</v>
      </c>
      <c r="F40" s="88" t="s">
        <v>20</v>
      </c>
      <c r="G40" s="88" t="s">
        <v>20</v>
      </c>
      <c r="H40" s="88" t="s">
        <v>20</v>
      </c>
      <c r="I40" s="89" t="s">
        <v>20</v>
      </c>
      <c r="J40" s="88" t="s">
        <v>20</v>
      </c>
      <c r="K40" s="88" t="s">
        <v>20</v>
      </c>
      <c r="L40" s="90" t="s">
        <v>20</v>
      </c>
    </row>
    <row r="41" spans="1:12" x14ac:dyDescent="0.3">
      <c r="A41" s="344" t="s">
        <v>397</v>
      </c>
      <c r="B41" s="344"/>
      <c r="C41" s="344"/>
      <c r="D41" s="76" t="s">
        <v>398</v>
      </c>
      <c r="E41" s="88" t="s">
        <v>20</v>
      </c>
      <c r="F41" s="88" t="s">
        <v>20</v>
      </c>
      <c r="G41" s="88" t="s">
        <v>20</v>
      </c>
      <c r="H41" s="88" t="s">
        <v>20</v>
      </c>
      <c r="I41" s="89" t="s">
        <v>20</v>
      </c>
      <c r="J41" s="89" t="s">
        <v>20</v>
      </c>
      <c r="K41" s="89" t="s">
        <v>20</v>
      </c>
      <c r="L41" s="90" t="s">
        <v>20</v>
      </c>
    </row>
    <row r="42" spans="1:12" x14ac:dyDescent="0.3">
      <c r="A42" s="344" t="s">
        <v>306</v>
      </c>
      <c r="B42" s="344"/>
      <c r="C42" s="344"/>
      <c r="D42" s="79" t="s">
        <v>399</v>
      </c>
      <c r="E42" s="101" t="s">
        <v>20</v>
      </c>
      <c r="F42" s="102" t="s">
        <v>20</v>
      </c>
      <c r="G42" s="102" t="s">
        <v>20</v>
      </c>
      <c r="H42" s="103" t="s">
        <v>20</v>
      </c>
      <c r="I42" s="103" t="s">
        <v>20</v>
      </c>
      <c r="J42" s="103" t="s">
        <v>20</v>
      </c>
      <c r="K42" s="103" t="s">
        <v>20</v>
      </c>
      <c r="L42" s="104" t="s">
        <v>20</v>
      </c>
    </row>
    <row r="43" spans="1:12" ht="21.6" customHeight="1" x14ac:dyDescent="0.3">
      <c r="A43" s="344" t="s">
        <v>400</v>
      </c>
      <c r="B43" s="344"/>
      <c r="C43" s="344"/>
      <c r="D43" s="76" t="s">
        <v>401</v>
      </c>
      <c r="E43" s="101" t="s">
        <v>20</v>
      </c>
      <c r="F43" s="101" t="s">
        <v>20</v>
      </c>
      <c r="G43" s="101" t="s">
        <v>20</v>
      </c>
      <c r="H43" s="101" t="s">
        <v>20</v>
      </c>
      <c r="I43" s="101" t="s">
        <v>20</v>
      </c>
      <c r="J43" s="101" t="s">
        <v>20</v>
      </c>
      <c r="K43" s="101" t="s">
        <v>20</v>
      </c>
      <c r="L43" s="90" t="s">
        <v>20</v>
      </c>
    </row>
    <row r="44" spans="1:12" x14ac:dyDescent="0.3">
      <c r="A44" s="355" t="s">
        <v>153</v>
      </c>
      <c r="B44" s="355"/>
      <c r="C44" s="355"/>
      <c r="D44" s="80" t="s">
        <v>254</v>
      </c>
      <c r="E44" s="105" t="s">
        <v>20</v>
      </c>
      <c r="F44" s="106" t="s">
        <v>20</v>
      </c>
      <c r="G44" s="106" t="s">
        <v>20</v>
      </c>
      <c r="H44" s="92" t="s">
        <v>20</v>
      </c>
      <c r="I44" s="92" t="s">
        <v>20</v>
      </c>
      <c r="J44" s="92" t="s">
        <v>20</v>
      </c>
      <c r="K44" s="92" t="s">
        <v>20</v>
      </c>
      <c r="L44" s="90" t="s">
        <v>20</v>
      </c>
    </row>
    <row r="45" spans="1:12" x14ac:dyDescent="0.3">
      <c r="A45" s="352" t="s">
        <v>79</v>
      </c>
      <c r="B45" s="353"/>
      <c r="C45" s="354"/>
      <c r="D45" s="76"/>
      <c r="E45" s="93" t="s">
        <v>20</v>
      </c>
      <c r="F45" s="94" t="s">
        <v>20</v>
      </c>
      <c r="G45" s="94" t="s">
        <v>20</v>
      </c>
      <c r="H45" s="89" t="s">
        <v>20</v>
      </c>
      <c r="I45" s="89" t="s">
        <v>20</v>
      </c>
      <c r="J45" s="89" t="s">
        <v>20</v>
      </c>
      <c r="K45" s="89" t="s">
        <v>20</v>
      </c>
      <c r="L45" s="90" t="s">
        <v>20</v>
      </c>
    </row>
    <row r="46" spans="1:12" x14ac:dyDescent="0.3">
      <c r="A46" s="352" t="s">
        <v>154</v>
      </c>
      <c r="B46" s="353"/>
      <c r="C46" s="354"/>
      <c r="D46" s="76" t="s">
        <v>257</v>
      </c>
      <c r="E46" s="93" t="s">
        <v>20</v>
      </c>
      <c r="F46" s="94" t="s">
        <v>20</v>
      </c>
      <c r="G46" s="94" t="s">
        <v>20</v>
      </c>
      <c r="H46" s="89" t="s">
        <v>20</v>
      </c>
      <c r="I46" s="89" t="s">
        <v>20</v>
      </c>
      <c r="J46" s="89" t="s">
        <v>20</v>
      </c>
      <c r="K46" s="89" t="s">
        <v>20</v>
      </c>
      <c r="L46" s="90" t="s">
        <v>20</v>
      </c>
    </row>
    <row r="47" spans="1:12" x14ac:dyDescent="0.3">
      <c r="A47" s="352" t="s">
        <v>79</v>
      </c>
      <c r="B47" s="353"/>
      <c r="C47" s="354"/>
      <c r="D47" s="76"/>
      <c r="E47" s="93" t="s">
        <v>20</v>
      </c>
      <c r="F47" s="94" t="s">
        <v>20</v>
      </c>
      <c r="G47" s="94" t="s">
        <v>20</v>
      </c>
      <c r="H47" s="89" t="s">
        <v>20</v>
      </c>
      <c r="I47" s="89" t="s">
        <v>20</v>
      </c>
      <c r="J47" s="89" t="s">
        <v>20</v>
      </c>
      <c r="K47" s="89" t="s">
        <v>20</v>
      </c>
      <c r="L47" s="90" t="s">
        <v>20</v>
      </c>
    </row>
    <row r="48" spans="1:12" x14ac:dyDescent="0.3">
      <c r="A48" s="348" t="s">
        <v>155</v>
      </c>
      <c r="B48" s="348"/>
      <c r="C48" s="348"/>
      <c r="D48" s="76"/>
      <c r="E48" s="93" t="s">
        <v>20</v>
      </c>
      <c r="F48" s="94" t="s">
        <v>20</v>
      </c>
      <c r="G48" s="94" t="s">
        <v>20</v>
      </c>
      <c r="H48" s="89" t="s">
        <v>20</v>
      </c>
      <c r="I48" s="89" t="s">
        <v>20</v>
      </c>
      <c r="J48" s="89" t="s">
        <v>20</v>
      </c>
      <c r="K48" s="89" t="s">
        <v>20</v>
      </c>
      <c r="L48" s="90" t="s">
        <v>20</v>
      </c>
    </row>
    <row r="49" spans="1:12" x14ac:dyDescent="0.3">
      <c r="A49" s="348" t="s">
        <v>156</v>
      </c>
      <c r="B49" s="348"/>
      <c r="C49" s="348"/>
      <c r="D49" s="76"/>
      <c r="E49" s="93" t="s">
        <v>20</v>
      </c>
      <c r="F49" s="94" t="s">
        <v>20</v>
      </c>
      <c r="G49" s="94" t="s">
        <v>20</v>
      </c>
      <c r="H49" s="89" t="s">
        <v>20</v>
      </c>
      <c r="I49" s="89" t="s">
        <v>20</v>
      </c>
      <c r="J49" s="89" t="s">
        <v>20</v>
      </c>
      <c r="K49" s="89" t="s">
        <v>20</v>
      </c>
      <c r="L49" s="90" t="s">
        <v>20</v>
      </c>
    </row>
    <row r="50" spans="1:12" x14ac:dyDescent="0.3">
      <c r="A50" s="348" t="s">
        <v>157</v>
      </c>
      <c r="B50" s="348"/>
      <c r="C50" s="348"/>
      <c r="D50" s="76"/>
      <c r="E50" s="93" t="s">
        <v>20</v>
      </c>
      <c r="F50" s="94" t="s">
        <v>20</v>
      </c>
      <c r="G50" s="94" t="s">
        <v>20</v>
      </c>
      <c r="H50" s="89" t="s">
        <v>20</v>
      </c>
      <c r="I50" s="89" t="s">
        <v>20</v>
      </c>
      <c r="J50" s="89" t="s">
        <v>20</v>
      </c>
      <c r="K50" s="89" t="s">
        <v>20</v>
      </c>
      <c r="L50" s="90" t="s">
        <v>20</v>
      </c>
    </row>
    <row r="51" spans="1:12" x14ac:dyDescent="0.3">
      <c r="A51" s="348" t="s">
        <v>158</v>
      </c>
      <c r="B51" s="348"/>
      <c r="C51" s="348"/>
      <c r="D51" s="76" t="s">
        <v>259</v>
      </c>
      <c r="E51" s="93" t="s">
        <v>20</v>
      </c>
      <c r="F51" s="94" t="s">
        <v>20</v>
      </c>
      <c r="G51" s="94" t="s">
        <v>20</v>
      </c>
      <c r="H51" s="89" t="s">
        <v>20</v>
      </c>
      <c r="I51" s="89" t="s">
        <v>20</v>
      </c>
      <c r="J51" s="89" t="s">
        <v>20</v>
      </c>
      <c r="K51" s="89" t="s">
        <v>20</v>
      </c>
      <c r="L51" s="90" t="s">
        <v>20</v>
      </c>
    </row>
    <row r="52" spans="1:12" x14ac:dyDescent="0.3">
      <c r="A52" s="348" t="s">
        <v>159</v>
      </c>
      <c r="B52" s="348"/>
      <c r="C52" s="348"/>
      <c r="D52" s="76" t="s">
        <v>260</v>
      </c>
      <c r="E52" s="93" t="s">
        <v>20</v>
      </c>
      <c r="F52" s="94" t="s">
        <v>20</v>
      </c>
      <c r="G52" s="94" t="s">
        <v>20</v>
      </c>
      <c r="H52" s="89" t="s">
        <v>20</v>
      </c>
      <c r="I52" s="89" t="s">
        <v>20</v>
      </c>
      <c r="J52" s="89" t="s">
        <v>20</v>
      </c>
      <c r="K52" s="89" t="s">
        <v>20</v>
      </c>
      <c r="L52" s="90" t="s">
        <v>20</v>
      </c>
    </row>
    <row r="53" spans="1:12" x14ac:dyDescent="0.3">
      <c r="A53" s="348" t="s">
        <v>160</v>
      </c>
      <c r="B53" s="348"/>
      <c r="C53" s="348"/>
      <c r="D53" s="76" t="s">
        <v>261</v>
      </c>
      <c r="E53" s="93" t="s">
        <v>20</v>
      </c>
      <c r="F53" s="94" t="s">
        <v>20</v>
      </c>
      <c r="G53" s="94" t="s">
        <v>20</v>
      </c>
      <c r="H53" s="89" t="s">
        <v>20</v>
      </c>
      <c r="I53" s="89" t="s">
        <v>20</v>
      </c>
      <c r="J53" s="89" t="s">
        <v>20</v>
      </c>
      <c r="K53" s="89" t="s">
        <v>20</v>
      </c>
      <c r="L53" s="90" t="s">
        <v>20</v>
      </c>
    </row>
    <row r="54" spans="1:12" ht="23.7" customHeight="1" x14ac:dyDescent="0.3">
      <c r="A54" s="348" t="s">
        <v>161</v>
      </c>
      <c r="B54" s="348"/>
      <c r="C54" s="348"/>
      <c r="D54" s="76" t="s">
        <v>262</v>
      </c>
      <c r="E54" s="93" t="s">
        <v>20</v>
      </c>
      <c r="F54" s="94" t="s">
        <v>20</v>
      </c>
      <c r="G54" s="94" t="s">
        <v>20</v>
      </c>
      <c r="H54" s="89" t="s">
        <v>20</v>
      </c>
      <c r="I54" s="89" t="s">
        <v>20</v>
      </c>
      <c r="J54" s="89" t="s">
        <v>20</v>
      </c>
      <c r="K54" s="89" t="s">
        <v>20</v>
      </c>
      <c r="L54" s="90" t="s">
        <v>20</v>
      </c>
    </row>
    <row r="55" spans="1:12" x14ac:dyDescent="0.3">
      <c r="A55" s="348" t="s">
        <v>162</v>
      </c>
      <c r="B55" s="348"/>
      <c r="C55" s="348"/>
      <c r="D55" s="76" t="s">
        <v>264</v>
      </c>
      <c r="E55" s="93" t="s">
        <v>20</v>
      </c>
      <c r="F55" s="94" t="s">
        <v>20</v>
      </c>
      <c r="G55" s="94" t="s">
        <v>20</v>
      </c>
      <c r="H55" s="89" t="s">
        <v>20</v>
      </c>
      <c r="I55" s="89" t="s">
        <v>20</v>
      </c>
      <c r="J55" s="89" t="s">
        <v>20</v>
      </c>
      <c r="K55" s="89" t="s">
        <v>20</v>
      </c>
      <c r="L55" s="90" t="s">
        <v>20</v>
      </c>
    </row>
    <row r="56" spans="1:12" x14ac:dyDescent="0.3">
      <c r="A56" s="348" t="s">
        <v>163</v>
      </c>
      <c r="B56" s="348"/>
      <c r="C56" s="348"/>
      <c r="D56" s="76" t="s">
        <v>265</v>
      </c>
      <c r="E56" s="93" t="s">
        <v>20</v>
      </c>
      <c r="F56" s="94" t="s">
        <v>20</v>
      </c>
      <c r="G56" s="94" t="s">
        <v>20</v>
      </c>
      <c r="H56" s="89" t="s">
        <v>20</v>
      </c>
      <c r="I56" s="89" t="s">
        <v>20</v>
      </c>
      <c r="J56" s="89" t="s">
        <v>20</v>
      </c>
      <c r="K56" s="89" t="s">
        <v>20</v>
      </c>
      <c r="L56" s="90" t="s">
        <v>20</v>
      </c>
    </row>
    <row r="57" spans="1:12" x14ac:dyDescent="0.3">
      <c r="A57" s="348" t="s">
        <v>164</v>
      </c>
      <c r="B57" s="348"/>
      <c r="C57" s="348"/>
      <c r="D57" s="76" t="s">
        <v>266</v>
      </c>
      <c r="E57" s="93" t="s">
        <v>20</v>
      </c>
      <c r="F57" s="94" t="s">
        <v>20</v>
      </c>
      <c r="G57" s="94" t="s">
        <v>20</v>
      </c>
      <c r="H57" s="89" t="s">
        <v>20</v>
      </c>
      <c r="I57" s="89" t="s">
        <v>20</v>
      </c>
      <c r="J57" s="89" t="s">
        <v>20</v>
      </c>
      <c r="K57" s="89" t="s">
        <v>20</v>
      </c>
      <c r="L57" s="90" t="s">
        <v>20</v>
      </c>
    </row>
    <row r="58" spans="1:12" ht="22.5" customHeight="1" x14ac:dyDescent="0.3">
      <c r="A58" s="348" t="s">
        <v>165</v>
      </c>
      <c r="B58" s="348"/>
      <c r="C58" s="348"/>
      <c r="D58" s="76" t="s">
        <v>268</v>
      </c>
      <c r="E58" s="93" t="s">
        <v>20</v>
      </c>
      <c r="F58" s="94" t="s">
        <v>20</v>
      </c>
      <c r="G58" s="94" t="s">
        <v>20</v>
      </c>
      <c r="H58" s="89" t="s">
        <v>20</v>
      </c>
      <c r="I58" s="89" t="s">
        <v>20</v>
      </c>
      <c r="J58" s="89" t="s">
        <v>20</v>
      </c>
      <c r="K58" s="89" t="s">
        <v>20</v>
      </c>
      <c r="L58" s="90" t="s">
        <v>20</v>
      </c>
    </row>
    <row r="59" spans="1:12" ht="24" customHeight="1" x14ac:dyDescent="0.3">
      <c r="A59" s="348" t="s">
        <v>166</v>
      </c>
      <c r="B59" s="348"/>
      <c r="C59" s="348"/>
      <c r="D59" s="76" t="s">
        <v>270</v>
      </c>
      <c r="E59" s="93" t="s">
        <v>20</v>
      </c>
      <c r="F59" s="94" t="s">
        <v>20</v>
      </c>
      <c r="G59" s="94" t="s">
        <v>20</v>
      </c>
      <c r="H59" s="89" t="s">
        <v>20</v>
      </c>
      <c r="I59" s="89" t="s">
        <v>20</v>
      </c>
      <c r="J59" s="89" t="s">
        <v>20</v>
      </c>
      <c r="K59" s="89" t="s">
        <v>20</v>
      </c>
      <c r="L59" s="90" t="s">
        <v>20</v>
      </c>
    </row>
    <row r="60" spans="1:12" ht="27" customHeight="1" thickBot="1" x14ac:dyDescent="0.35">
      <c r="A60" s="363" t="s">
        <v>167</v>
      </c>
      <c r="B60" s="363"/>
      <c r="C60" s="363"/>
      <c r="D60" s="80" t="s">
        <v>274</v>
      </c>
      <c r="E60" s="107">
        <f>99100000/1000</f>
        <v>99100</v>
      </c>
      <c r="F60" s="105" t="s">
        <v>20</v>
      </c>
      <c r="G60" s="105" t="s">
        <v>20</v>
      </c>
      <c r="H60" s="105">
        <f>5873998185.2/1000</f>
        <v>5873998.1852000002</v>
      </c>
      <c r="I60" s="105">
        <f>-10896111</f>
        <v>-10896111</v>
      </c>
      <c r="J60" s="105" t="s">
        <v>20</v>
      </c>
      <c r="K60" s="105" t="s">
        <v>20</v>
      </c>
      <c r="L60" s="90">
        <f>E60+H60+I60</f>
        <v>-4923012.8147999998</v>
      </c>
    </row>
    <row r="61" spans="1:12" x14ac:dyDescent="0.3">
      <c r="A61" s="348" t="s">
        <v>168</v>
      </c>
      <c r="B61" s="348"/>
      <c r="C61" s="348"/>
      <c r="D61" s="76" t="s">
        <v>402</v>
      </c>
      <c r="E61" s="93" t="s">
        <v>20</v>
      </c>
      <c r="F61" s="94" t="s">
        <v>20</v>
      </c>
      <c r="G61" s="94" t="s">
        <v>20</v>
      </c>
      <c r="H61" s="87" t="s">
        <v>20</v>
      </c>
      <c r="I61" s="87" t="s">
        <v>20</v>
      </c>
      <c r="J61" s="87" t="s">
        <v>20</v>
      </c>
      <c r="K61" s="87" t="s">
        <v>20</v>
      </c>
      <c r="L61" s="90" t="s">
        <v>20</v>
      </c>
    </row>
    <row r="62" spans="1:12" ht="15" thickBot="1" x14ac:dyDescent="0.35">
      <c r="A62" s="349" t="s">
        <v>169</v>
      </c>
      <c r="B62" s="350"/>
      <c r="C62" s="351"/>
      <c r="D62" s="81" t="s">
        <v>287</v>
      </c>
      <c r="E62" s="107">
        <f>99100000/1000</f>
        <v>99100</v>
      </c>
      <c r="F62" s="107" t="s">
        <v>20</v>
      </c>
      <c r="G62" s="107" t="s">
        <v>20</v>
      </c>
      <c r="H62" s="107">
        <f>H60</f>
        <v>5873998.1852000002</v>
      </c>
      <c r="I62" s="107">
        <f>I60</f>
        <v>-10896111</v>
      </c>
      <c r="J62" s="107" t="s">
        <v>20</v>
      </c>
      <c r="K62" s="107" t="s">
        <v>20</v>
      </c>
      <c r="L62" s="97">
        <f>L60</f>
        <v>-4923012.8147999998</v>
      </c>
    </row>
    <row r="63" spans="1:12" x14ac:dyDescent="0.3">
      <c r="A63" s="349" t="s">
        <v>403</v>
      </c>
      <c r="B63" s="350"/>
      <c r="C63" s="351"/>
      <c r="D63" s="82" t="s">
        <v>327</v>
      </c>
      <c r="E63" s="148" t="s">
        <v>20</v>
      </c>
      <c r="F63" s="148" t="s">
        <v>20</v>
      </c>
      <c r="G63" s="148" t="s">
        <v>20</v>
      </c>
      <c r="H63" s="154">
        <v>-53</v>
      </c>
      <c r="I63" s="154">
        <v>-2696864</v>
      </c>
      <c r="J63" s="155" t="s">
        <v>20</v>
      </c>
      <c r="K63" s="155" t="s">
        <v>20</v>
      </c>
      <c r="L63" s="156">
        <f>-2696917080.71/1000-1</f>
        <v>-2696918.0807099999</v>
      </c>
    </row>
    <row r="64" spans="1:12" x14ac:dyDescent="0.3">
      <c r="A64" s="352" t="s">
        <v>152</v>
      </c>
      <c r="B64" s="353"/>
      <c r="C64" s="354"/>
      <c r="D64" s="76" t="s">
        <v>404</v>
      </c>
      <c r="E64" s="149" t="s">
        <v>20</v>
      </c>
      <c r="F64" s="150" t="s">
        <v>20</v>
      </c>
      <c r="G64" s="150" t="s">
        <v>20</v>
      </c>
      <c r="H64" s="157" t="s">
        <v>20</v>
      </c>
      <c r="I64" s="157">
        <v>-2696864</v>
      </c>
      <c r="J64" s="157" t="s">
        <v>20</v>
      </c>
      <c r="K64" s="157" t="s">
        <v>20</v>
      </c>
      <c r="L64" s="158">
        <f>-2696863809.97/1000</f>
        <v>-2696863.8099699998</v>
      </c>
    </row>
    <row r="65" spans="1:12" x14ac:dyDescent="0.3">
      <c r="A65" s="355" t="s">
        <v>405</v>
      </c>
      <c r="B65" s="355"/>
      <c r="C65" s="355"/>
      <c r="D65" s="80" t="s">
        <v>406</v>
      </c>
      <c r="E65" s="151" t="s">
        <v>20</v>
      </c>
      <c r="F65" s="152" t="s">
        <v>20</v>
      </c>
      <c r="G65" s="152" t="s">
        <v>20</v>
      </c>
      <c r="H65" s="159">
        <v>-53</v>
      </c>
      <c r="I65" s="160" t="s">
        <v>20</v>
      </c>
      <c r="J65" s="159" t="s">
        <v>20</v>
      </c>
      <c r="K65" s="159" t="s">
        <v>20</v>
      </c>
      <c r="L65" s="158">
        <f>-53270.74/1000</f>
        <v>-53.270739999999996</v>
      </c>
    </row>
    <row r="66" spans="1:12" x14ac:dyDescent="0.3">
      <c r="A66" s="352" t="s">
        <v>79</v>
      </c>
      <c r="B66" s="353"/>
      <c r="C66" s="354"/>
      <c r="D66" s="79"/>
      <c r="E66" s="101" t="s">
        <v>20</v>
      </c>
      <c r="F66" s="102" t="s">
        <v>20</v>
      </c>
      <c r="G66" s="102" t="s">
        <v>20</v>
      </c>
      <c r="H66" s="161"/>
      <c r="I66" s="161"/>
      <c r="J66" s="161"/>
      <c r="K66" s="161"/>
      <c r="L66" s="162"/>
    </row>
    <row r="67" spans="1:12" ht="27" customHeight="1" x14ac:dyDescent="0.3">
      <c r="A67" s="352" t="s">
        <v>389</v>
      </c>
      <c r="B67" s="353"/>
      <c r="C67" s="354"/>
      <c r="D67" s="76" t="s">
        <v>407</v>
      </c>
      <c r="E67" s="93" t="s">
        <v>20</v>
      </c>
      <c r="F67" s="94" t="s">
        <v>20</v>
      </c>
      <c r="G67" s="94" t="s">
        <v>20</v>
      </c>
      <c r="H67" s="157"/>
      <c r="I67" s="157"/>
      <c r="J67" s="157"/>
      <c r="K67" s="157"/>
      <c r="L67" s="158"/>
    </row>
    <row r="68" spans="1:12" ht="28.5" customHeight="1" x14ac:dyDescent="0.3">
      <c r="A68" s="352" t="s">
        <v>390</v>
      </c>
      <c r="B68" s="353"/>
      <c r="C68" s="354"/>
      <c r="D68" s="79" t="s">
        <v>408</v>
      </c>
      <c r="E68" s="101" t="s">
        <v>20</v>
      </c>
      <c r="F68" s="102" t="s">
        <v>20</v>
      </c>
      <c r="G68" s="102" t="s">
        <v>20</v>
      </c>
      <c r="H68" s="161"/>
      <c r="I68" s="161"/>
      <c r="J68" s="161"/>
      <c r="K68" s="161"/>
      <c r="L68" s="162"/>
    </row>
    <row r="69" spans="1:12" ht="21.6" customHeight="1" x14ac:dyDescent="0.3">
      <c r="A69" s="344" t="s">
        <v>391</v>
      </c>
      <c r="B69" s="344"/>
      <c r="C69" s="344"/>
      <c r="D69" s="79" t="s">
        <v>409</v>
      </c>
      <c r="E69" s="153" t="s">
        <v>20</v>
      </c>
      <c r="F69" s="153" t="s">
        <v>20</v>
      </c>
      <c r="G69" s="153" t="s">
        <v>20</v>
      </c>
      <c r="H69" s="163">
        <v>-53</v>
      </c>
      <c r="I69" s="163" t="s">
        <v>20</v>
      </c>
      <c r="J69" s="163" t="s">
        <v>20</v>
      </c>
      <c r="K69" s="163" t="s">
        <v>20</v>
      </c>
      <c r="L69" s="162">
        <f>-53270.74/1000</f>
        <v>-53.270739999999996</v>
      </c>
    </row>
    <row r="70" spans="1:12" ht="34.5" customHeight="1" x14ac:dyDescent="0.3">
      <c r="A70" s="352" t="s">
        <v>302</v>
      </c>
      <c r="B70" s="353"/>
      <c r="C70" s="354"/>
      <c r="D70" s="76" t="s">
        <v>410</v>
      </c>
      <c r="E70" s="93" t="s">
        <v>20</v>
      </c>
      <c r="F70" s="94" t="s">
        <v>20</v>
      </c>
      <c r="G70" s="94" t="s">
        <v>20</v>
      </c>
      <c r="H70" s="89"/>
      <c r="I70" s="89"/>
      <c r="J70" s="89"/>
      <c r="K70" s="89"/>
      <c r="L70" s="90"/>
    </row>
    <row r="71" spans="1:12" x14ac:dyDescent="0.3">
      <c r="A71" s="352" t="s">
        <v>317</v>
      </c>
      <c r="B71" s="353"/>
      <c r="C71" s="354"/>
      <c r="D71" s="76" t="s">
        <v>411</v>
      </c>
      <c r="E71" s="93" t="s">
        <v>20</v>
      </c>
      <c r="F71" s="94" t="s">
        <v>20</v>
      </c>
      <c r="G71" s="94" t="s">
        <v>20</v>
      </c>
      <c r="H71" s="89"/>
      <c r="I71" s="89"/>
      <c r="J71" s="89"/>
      <c r="K71" s="89"/>
      <c r="L71" s="90"/>
    </row>
    <row r="72" spans="1:12" x14ac:dyDescent="0.3">
      <c r="A72" s="352" t="s">
        <v>303</v>
      </c>
      <c r="B72" s="353"/>
      <c r="C72" s="354"/>
      <c r="D72" s="76" t="s">
        <v>412</v>
      </c>
      <c r="E72" s="93" t="s">
        <v>20</v>
      </c>
      <c r="F72" s="94" t="s">
        <v>20</v>
      </c>
      <c r="G72" s="94" t="s">
        <v>20</v>
      </c>
      <c r="H72" s="89"/>
      <c r="I72" s="89"/>
      <c r="J72" s="89"/>
      <c r="K72" s="89"/>
      <c r="L72" s="90"/>
    </row>
    <row r="73" spans="1:12" x14ac:dyDescent="0.3">
      <c r="A73" s="352" t="s">
        <v>397</v>
      </c>
      <c r="B73" s="353"/>
      <c r="C73" s="354"/>
      <c r="D73" s="76" t="s">
        <v>413</v>
      </c>
      <c r="E73" s="93" t="s">
        <v>20</v>
      </c>
      <c r="F73" s="94" t="s">
        <v>20</v>
      </c>
      <c r="G73" s="94" t="s">
        <v>20</v>
      </c>
      <c r="H73" s="89"/>
      <c r="I73" s="89"/>
      <c r="J73" s="89"/>
      <c r="K73" s="89"/>
      <c r="L73" s="90"/>
    </row>
    <row r="74" spans="1:12" x14ac:dyDescent="0.3">
      <c r="A74" s="348" t="s">
        <v>414</v>
      </c>
      <c r="B74" s="348"/>
      <c r="C74" s="348"/>
      <c r="D74" s="76" t="s">
        <v>415</v>
      </c>
      <c r="E74" s="93" t="s">
        <v>20</v>
      </c>
      <c r="F74" s="94" t="s">
        <v>20</v>
      </c>
      <c r="G74" s="94" t="s">
        <v>20</v>
      </c>
      <c r="H74" s="89"/>
      <c r="I74" s="89"/>
      <c r="J74" s="89"/>
      <c r="K74" s="89"/>
      <c r="L74" s="90"/>
    </row>
    <row r="75" spans="1:12" x14ac:dyDescent="0.3">
      <c r="A75" s="348" t="s">
        <v>305</v>
      </c>
      <c r="B75" s="348"/>
      <c r="C75" s="348"/>
      <c r="D75" s="76" t="s">
        <v>416</v>
      </c>
      <c r="E75" s="93" t="s">
        <v>20</v>
      </c>
      <c r="F75" s="94" t="s">
        <v>20</v>
      </c>
      <c r="G75" s="94" t="s">
        <v>20</v>
      </c>
      <c r="H75" s="89"/>
      <c r="I75" s="89"/>
      <c r="J75" s="89"/>
      <c r="K75" s="89"/>
      <c r="L75" s="90"/>
    </row>
    <row r="76" spans="1:12" x14ac:dyDescent="0.3">
      <c r="A76" s="349" t="s">
        <v>170</v>
      </c>
      <c r="B76" s="350"/>
      <c r="C76" s="351"/>
      <c r="D76" s="80" t="s">
        <v>417</v>
      </c>
      <c r="E76" s="105" t="s">
        <v>20</v>
      </c>
      <c r="F76" s="105" t="s">
        <v>20</v>
      </c>
      <c r="G76" s="105" t="s">
        <v>20</v>
      </c>
      <c r="H76" s="105">
        <v>0</v>
      </c>
      <c r="I76" s="105"/>
      <c r="J76" s="105"/>
      <c r="K76" s="105"/>
      <c r="L76" s="90"/>
    </row>
    <row r="77" spans="1:12" x14ac:dyDescent="0.3">
      <c r="A77" s="352" t="s">
        <v>79</v>
      </c>
      <c r="B77" s="353"/>
      <c r="C77" s="354"/>
      <c r="D77" s="76"/>
      <c r="E77" s="93" t="s">
        <v>20</v>
      </c>
      <c r="F77" s="94" t="s">
        <v>20</v>
      </c>
      <c r="G77" s="94" t="s">
        <v>20</v>
      </c>
      <c r="H77" s="89"/>
      <c r="I77" s="89"/>
      <c r="J77" s="89"/>
      <c r="K77" s="89"/>
      <c r="L77" s="90"/>
    </row>
    <row r="78" spans="1:12" x14ac:dyDescent="0.3">
      <c r="A78" s="352" t="s">
        <v>171</v>
      </c>
      <c r="B78" s="353"/>
      <c r="C78" s="354"/>
      <c r="D78" s="76" t="s">
        <v>418</v>
      </c>
      <c r="E78" s="93" t="s">
        <v>20</v>
      </c>
      <c r="F78" s="94" t="s">
        <v>20</v>
      </c>
      <c r="G78" s="94" t="s">
        <v>20</v>
      </c>
      <c r="H78" s="89"/>
      <c r="I78" s="89"/>
      <c r="J78" s="89"/>
      <c r="K78" s="89"/>
      <c r="L78" s="90"/>
    </row>
    <row r="79" spans="1:12" x14ac:dyDescent="0.3">
      <c r="A79" s="352" t="s">
        <v>79</v>
      </c>
      <c r="B79" s="353"/>
      <c r="C79" s="354"/>
      <c r="D79" s="76"/>
      <c r="E79" s="93" t="s">
        <v>20</v>
      </c>
      <c r="F79" s="94" t="s">
        <v>20</v>
      </c>
      <c r="G79" s="94" t="s">
        <v>20</v>
      </c>
      <c r="H79" s="89"/>
      <c r="I79" s="89"/>
      <c r="J79" s="89"/>
      <c r="K79" s="89"/>
      <c r="L79" s="90"/>
    </row>
    <row r="80" spans="1:12" x14ac:dyDescent="0.3">
      <c r="A80" s="352" t="s">
        <v>155</v>
      </c>
      <c r="B80" s="353"/>
      <c r="C80" s="354"/>
      <c r="D80" s="76"/>
      <c r="E80" s="93" t="s">
        <v>20</v>
      </c>
      <c r="F80" s="94" t="s">
        <v>20</v>
      </c>
      <c r="G80" s="94" t="s">
        <v>20</v>
      </c>
      <c r="H80" s="89"/>
      <c r="I80" s="89"/>
      <c r="J80" s="89"/>
      <c r="K80" s="89"/>
      <c r="L80" s="90"/>
    </row>
    <row r="81" spans="1:12" x14ac:dyDescent="0.3">
      <c r="A81" s="352" t="s">
        <v>156</v>
      </c>
      <c r="B81" s="353"/>
      <c r="C81" s="354"/>
      <c r="D81" s="76"/>
      <c r="E81" s="93" t="s">
        <v>20</v>
      </c>
      <c r="F81" s="94" t="s">
        <v>20</v>
      </c>
      <c r="G81" s="94" t="s">
        <v>20</v>
      </c>
      <c r="H81" s="89"/>
      <c r="I81" s="89"/>
      <c r="J81" s="89"/>
      <c r="K81" s="89"/>
      <c r="L81" s="90"/>
    </row>
    <row r="82" spans="1:12" x14ac:dyDescent="0.3">
      <c r="A82" s="352" t="s">
        <v>157</v>
      </c>
      <c r="B82" s="353"/>
      <c r="C82" s="354"/>
      <c r="D82" s="76"/>
      <c r="E82" s="93" t="s">
        <v>20</v>
      </c>
      <c r="F82" s="94" t="s">
        <v>20</v>
      </c>
      <c r="G82" s="94" t="s">
        <v>20</v>
      </c>
      <c r="H82" s="89"/>
      <c r="I82" s="89"/>
      <c r="J82" s="108"/>
      <c r="K82" s="89"/>
      <c r="L82" s="90"/>
    </row>
    <row r="83" spans="1:12" x14ac:dyDescent="0.3">
      <c r="A83" s="348" t="s">
        <v>158</v>
      </c>
      <c r="B83" s="348"/>
      <c r="C83" s="348"/>
      <c r="D83" s="76" t="s">
        <v>419</v>
      </c>
      <c r="E83" s="93" t="s">
        <v>20</v>
      </c>
      <c r="F83" s="94" t="s">
        <v>20</v>
      </c>
      <c r="G83" s="94" t="s">
        <v>20</v>
      </c>
      <c r="H83" s="89"/>
      <c r="I83" s="89"/>
      <c r="J83" s="89"/>
      <c r="K83" s="89"/>
      <c r="L83" s="90"/>
    </row>
    <row r="84" spans="1:12" x14ac:dyDescent="0.3">
      <c r="A84" s="352" t="s">
        <v>159</v>
      </c>
      <c r="B84" s="353"/>
      <c r="C84" s="354"/>
      <c r="D84" s="76" t="s">
        <v>420</v>
      </c>
      <c r="E84" s="93" t="s">
        <v>20</v>
      </c>
      <c r="F84" s="94" t="s">
        <v>20</v>
      </c>
      <c r="G84" s="94" t="s">
        <v>20</v>
      </c>
      <c r="H84" s="89"/>
      <c r="I84" s="89"/>
      <c r="J84" s="89"/>
      <c r="K84" s="89"/>
      <c r="L84" s="90"/>
    </row>
    <row r="85" spans="1:12" x14ac:dyDescent="0.3">
      <c r="A85" s="352" t="s">
        <v>160</v>
      </c>
      <c r="B85" s="353"/>
      <c r="C85" s="354"/>
      <c r="D85" s="76" t="s">
        <v>421</v>
      </c>
      <c r="E85" s="93" t="s">
        <v>20</v>
      </c>
      <c r="F85" s="94" t="s">
        <v>20</v>
      </c>
      <c r="G85" s="94" t="s">
        <v>20</v>
      </c>
      <c r="H85" s="89"/>
      <c r="I85" s="89"/>
      <c r="J85" s="89"/>
      <c r="K85" s="89"/>
      <c r="L85" s="90"/>
    </row>
    <row r="86" spans="1:12" ht="22.5" customHeight="1" x14ac:dyDescent="0.3">
      <c r="A86" s="352" t="s">
        <v>161</v>
      </c>
      <c r="B86" s="353"/>
      <c r="C86" s="354"/>
      <c r="D86" s="76" t="s">
        <v>422</v>
      </c>
      <c r="E86" s="93" t="s">
        <v>20</v>
      </c>
      <c r="F86" s="94" t="s">
        <v>20</v>
      </c>
      <c r="G86" s="94" t="s">
        <v>20</v>
      </c>
      <c r="H86" s="89"/>
      <c r="I86" s="89"/>
      <c r="J86" s="89"/>
      <c r="K86" s="89"/>
      <c r="L86" s="90"/>
    </row>
    <row r="87" spans="1:12" ht="15" thickBot="1" x14ac:dyDescent="0.35">
      <c r="A87" s="352" t="s">
        <v>162</v>
      </c>
      <c r="B87" s="352"/>
      <c r="C87" s="352"/>
      <c r="D87" s="83" t="s">
        <v>423</v>
      </c>
      <c r="E87" s="109" t="s">
        <v>20</v>
      </c>
      <c r="F87" s="110" t="s">
        <v>20</v>
      </c>
      <c r="G87" s="110" t="s">
        <v>20</v>
      </c>
      <c r="H87" s="96"/>
      <c r="I87" s="96"/>
      <c r="J87" s="96"/>
      <c r="K87" s="96"/>
      <c r="L87" s="97"/>
    </row>
    <row r="88" spans="1:12" x14ac:dyDescent="0.3">
      <c r="A88" s="352" t="s">
        <v>163</v>
      </c>
      <c r="B88" s="353"/>
      <c r="C88" s="354"/>
      <c r="D88" s="70" t="s">
        <v>424</v>
      </c>
      <c r="E88" s="111" t="s">
        <v>20</v>
      </c>
      <c r="F88" s="112" t="s">
        <v>20</v>
      </c>
      <c r="G88" s="112" t="s">
        <v>20</v>
      </c>
      <c r="H88" s="113"/>
      <c r="I88" s="113"/>
      <c r="J88" s="113"/>
      <c r="K88" s="113"/>
      <c r="L88" s="86"/>
    </row>
    <row r="89" spans="1:12" x14ac:dyDescent="0.3">
      <c r="A89" s="352" t="s">
        <v>164</v>
      </c>
      <c r="B89" s="353"/>
      <c r="C89" s="354"/>
      <c r="D89" s="76" t="s">
        <v>425</v>
      </c>
      <c r="E89" s="93" t="s">
        <v>20</v>
      </c>
      <c r="F89" s="94" t="s">
        <v>20</v>
      </c>
      <c r="G89" s="94" t="s">
        <v>20</v>
      </c>
      <c r="H89" s="89"/>
      <c r="I89" s="89"/>
      <c r="J89" s="89"/>
      <c r="K89" s="89"/>
      <c r="L89" s="90"/>
    </row>
    <row r="90" spans="1:12" ht="30" customHeight="1" x14ac:dyDescent="0.3">
      <c r="A90" s="352" t="s">
        <v>165</v>
      </c>
      <c r="B90" s="353"/>
      <c r="C90" s="354"/>
      <c r="D90" s="76" t="s">
        <v>426</v>
      </c>
      <c r="E90" s="93" t="s">
        <v>20</v>
      </c>
      <c r="F90" s="94" t="s">
        <v>20</v>
      </c>
      <c r="G90" s="94" t="s">
        <v>20</v>
      </c>
      <c r="H90" s="89" t="s">
        <v>20</v>
      </c>
      <c r="I90" s="89" t="s">
        <v>20</v>
      </c>
      <c r="J90" s="89" t="s">
        <v>20</v>
      </c>
      <c r="K90" s="89" t="s">
        <v>20</v>
      </c>
      <c r="L90" s="90" t="s">
        <v>20</v>
      </c>
    </row>
    <row r="91" spans="1:12" x14ac:dyDescent="0.3">
      <c r="A91" s="352" t="s">
        <v>166</v>
      </c>
      <c r="B91" s="353"/>
      <c r="C91" s="354"/>
      <c r="D91" s="76" t="s">
        <v>427</v>
      </c>
      <c r="E91" s="93" t="s">
        <v>20</v>
      </c>
      <c r="F91" s="94" t="s">
        <v>20</v>
      </c>
      <c r="G91" s="94" t="s">
        <v>20</v>
      </c>
      <c r="H91" s="89" t="s">
        <v>20</v>
      </c>
      <c r="I91" s="89" t="s">
        <v>20</v>
      </c>
      <c r="J91" s="89" t="s">
        <v>20</v>
      </c>
      <c r="K91" s="89" t="s">
        <v>20</v>
      </c>
      <c r="L91" s="90" t="s">
        <v>20</v>
      </c>
    </row>
    <row r="92" spans="1:12" ht="27.6" customHeight="1" thickBot="1" x14ac:dyDescent="0.35">
      <c r="A92" s="355" t="s">
        <v>435</v>
      </c>
      <c r="B92" s="355"/>
      <c r="C92" s="355"/>
      <c r="D92" s="81" t="s">
        <v>428</v>
      </c>
      <c r="E92" s="107">
        <f>99100000/1000</f>
        <v>99100</v>
      </c>
      <c r="F92" s="107" t="s">
        <v>20</v>
      </c>
      <c r="G92" s="107" t="s">
        <v>20</v>
      </c>
      <c r="H92" s="107">
        <f>H62+H69</f>
        <v>5873945.1852000002</v>
      </c>
      <c r="I92" s="107">
        <f>-13592974</f>
        <v>-13592974</v>
      </c>
      <c r="J92" s="107" t="s">
        <v>20</v>
      </c>
      <c r="K92" s="107" t="s">
        <v>20</v>
      </c>
      <c r="L92" s="97">
        <f>E92+H92+I92-2</f>
        <v>-7619930.8147999998</v>
      </c>
    </row>
    <row r="93" spans="1:12" x14ac:dyDescent="0.3">
      <c r="H93" s="14"/>
      <c r="I93" s="14"/>
      <c r="K93" s="21"/>
    </row>
    <row r="94" spans="1:12" x14ac:dyDescent="0.3">
      <c r="A94" s="15" t="s">
        <v>54</v>
      </c>
      <c r="B94" s="16"/>
      <c r="C94" s="346" t="s">
        <v>55</v>
      </c>
      <c r="D94" s="346"/>
      <c r="E94" s="346"/>
      <c r="F94" s="16"/>
      <c r="G94" s="17"/>
      <c r="H94" s="16"/>
      <c r="I94" s="18"/>
      <c r="K94" s="14"/>
    </row>
    <row r="95" spans="1:12" x14ac:dyDescent="0.3">
      <c r="A95" s="16"/>
      <c r="B95" s="16"/>
      <c r="C95" s="343" t="s">
        <v>56</v>
      </c>
      <c r="D95" s="343"/>
      <c r="E95" s="343"/>
      <c r="F95" s="16"/>
      <c r="G95" s="19" t="s">
        <v>57</v>
      </c>
      <c r="H95" s="16"/>
      <c r="I95" s="16"/>
      <c r="J95" s="21"/>
    </row>
    <row r="96" spans="1:12" x14ac:dyDescent="0.3">
      <c r="A96" s="16"/>
      <c r="B96" s="16"/>
      <c r="C96" s="16"/>
      <c r="D96" s="16"/>
      <c r="E96" s="16"/>
      <c r="F96" s="16"/>
      <c r="G96" s="16"/>
      <c r="H96" s="16"/>
      <c r="I96" s="16"/>
    </row>
    <row r="97" spans="1:9" x14ac:dyDescent="0.3">
      <c r="A97" s="20" t="s">
        <v>58</v>
      </c>
      <c r="B97" s="16"/>
      <c r="C97" s="346" t="s">
        <v>59</v>
      </c>
      <c r="D97" s="346"/>
      <c r="E97" s="346"/>
      <c r="F97" s="16"/>
      <c r="G97" s="17"/>
      <c r="H97" s="16"/>
      <c r="I97" s="16"/>
    </row>
    <row r="98" spans="1:9" x14ac:dyDescent="0.3">
      <c r="A98" s="16"/>
      <c r="B98" s="16"/>
      <c r="C98" s="343" t="s">
        <v>56</v>
      </c>
      <c r="D98" s="343"/>
      <c r="E98" s="343"/>
      <c r="F98" s="16"/>
      <c r="G98" s="19" t="s">
        <v>57</v>
      </c>
      <c r="H98" s="16"/>
      <c r="I98" s="16"/>
    </row>
  </sheetData>
  <mergeCells count="85">
    <mergeCell ref="A92:C92"/>
    <mergeCell ref="A88:C88"/>
    <mergeCell ref="A89:C89"/>
    <mergeCell ref="A90:C90"/>
    <mergeCell ref="A91:C91"/>
    <mergeCell ref="A80:C80"/>
    <mergeCell ref="A81:C81"/>
    <mergeCell ref="A82:C82"/>
    <mergeCell ref="A83:C83"/>
    <mergeCell ref="A84:C84"/>
    <mergeCell ref="A85:C85"/>
    <mergeCell ref="A86:C86"/>
    <mergeCell ref="A87:C87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8:C78"/>
    <mergeCell ref="A79:C79"/>
    <mergeCell ref="A59:C59"/>
    <mergeCell ref="A60:C60"/>
    <mergeCell ref="A61:C61"/>
    <mergeCell ref="A62:C62"/>
    <mergeCell ref="K25:K26"/>
    <mergeCell ref="L25:L26"/>
    <mergeCell ref="A27:C27"/>
    <mergeCell ref="A28:C28"/>
    <mergeCell ref="A55:C55"/>
    <mergeCell ref="A37:C37"/>
    <mergeCell ref="A38:C38"/>
    <mergeCell ref="A39:C39"/>
    <mergeCell ref="A40:C40"/>
    <mergeCell ref="A41:C41"/>
    <mergeCell ref="A42:C42"/>
    <mergeCell ref="A43:C43"/>
    <mergeCell ref="A50:C50"/>
    <mergeCell ref="A51:C51"/>
    <mergeCell ref="A52:C52"/>
    <mergeCell ref="A53:C53"/>
    <mergeCell ref="C97:E97"/>
    <mergeCell ref="C98:E98"/>
    <mergeCell ref="C6:I6"/>
    <mergeCell ref="A44:C44"/>
    <mergeCell ref="A45:C45"/>
    <mergeCell ref="A46:C46"/>
    <mergeCell ref="A47:C47"/>
    <mergeCell ref="A48:C48"/>
    <mergeCell ref="A49:C49"/>
    <mergeCell ref="A33:C33"/>
    <mergeCell ref="A34:D34"/>
    <mergeCell ref="A35:C35"/>
    <mergeCell ref="A36:C36"/>
    <mergeCell ref="B16:G16"/>
    <mergeCell ref="A18:L18"/>
    <mergeCell ref="A29:C29"/>
    <mergeCell ref="A22:G22"/>
    <mergeCell ref="A25:C26"/>
    <mergeCell ref="D25:D26"/>
    <mergeCell ref="E2:I2"/>
    <mergeCell ref="C95:E95"/>
    <mergeCell ref="A30:C30"/>
    <mergeCell ref="A31:C31"/>
    <mergeCell ref="A32:C32"/>
    <mergeCell ref="C94:E94"/>
    <mergeCell ref="E25:J25"/>
    <mergeCell ref="A56:C56"/>
    <mergeCell ref="A57:C57"/>
    <mergeCell ref="A58:C58"/>
    <mergeCell ref="A54:C54"/>
    <mergeCell ref="A76:C76"/>
    <mergeCell ref="A77:C77"/>
    <mergeCell ref="O2:O3"/>
    <mergeCell ref="C4:K4"/>
    <mergeCell ref="B12:G12"/>
    <mergeCell ref="B14:L14"/>
    <mergeCell ref="A19:D19"/>
  </mergeCells>
  <pageMargins left="0.59055118110236227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Капитал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2020-08-14T08:51:54Z</dcterms:modified>
</cp:coreProperties>
</file>