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8B6B219-32A2-4C63-9590-163D1BF48CC6}" xr6:coauthVersionLast="47" xr6:coauthVersionMax="47" xr10:uidLastSave="{00000000-0000-0000-0000-000000000000}"/>
  <bookViews>
    <workbookView xWindow="-110" yWindow="-110" windowWidth="25820" windowHeight="15500" tabRatio="806" xr2:uid="{00000000-000D-0000-FFFF-FFFF00000000}"/>
  </bookViews>
  <sheets>
    <sheet name="Баланс" sheetId="7" r:id="rId1"/>
    <sheet name="ОПиУ" sheetId="8" r:id="rId2"/>
    <sheet name="ОДДС" sheetId="9" r:id="rId3"/>
    <sheet name="ОИК" sheetId="10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7" l="1"/>
  <c r="C47" i="7"/>
  <c r="E17" i="10"/>
  <c r="D14" i="10"/>
  <c r="E14" i="10" s="1"/>
  <c r="D12" i="10"/>
  <c r="D16" i="10" s="1"/>
  <c r="B12" i="10"/>
  <c r="B16" i="10" s="1"/>
  <c r="D9" i="10"/>
  <c r="E9" i="10" s="1"/>
  <c r="E8" i="10"/>
  <c r="D7" i="10"/>
  <c r="D10" i="10" s="1"/>
  <c r="E10" i="10" s="1"/>
  <c r="A4" i="10"/>
  <c r="A1" i="10"/>
  <c r="C54" i="9"/>
  <c r="A1" i="9"/>
  <c r="D24" i="7"/>
  <c r="D30" i="7"/>
  <c r="D31" i="7"/>
  <c r="D35" i="7"/>
  <c r="D36" i="7"/>
  <c r="D40" i="7"/>
  <c r="B54" i="9" l="1"/>
  <c r="E7" i="10"/>
  <c r="E12" i="10"/>
  <c r="E16" i="10" s="1"/>
  <c r="D10" i="8"/>
  <c r="C10" i="8"/>
  <c r="D14" i="8" l="1"/>
  <c r="D21" i="8" s="1"/>
  <c r="D24" i="8" s="1"/>
  <c r="D25" i="8" s="1"/>
  <c r="D28" i="8" s="1"/>
  <c r="C14" i="8"/>
  <c r="C21" i="8" s="1"/>
  <c r="C24" i="8" s="1"/>
  <c r="D44" i="7"/>
  <c r="C25" i="8" l="1"/>
  <c r="C28" i="8" s="1"/>
  <c r="D16" i="7"/>
  <c r="C32" i="7"/>
  <c r="D32" i="7"/>
  <c r="C37" i="7"/>
  <c r="D37" i="7"/>
  <c r="C44" i="7"/>
  <c r="C16" i="7"/>
  <c r="C25" i="7"/>
  <c r="D25" i="7"/>
  <c r="D46" i="7" l="1"/>
  <c r="D26" i="7"/>
  <c r="C45" i="7"/>
  <c r="D45" i="7"/>
  <c r="C46" i="7"/>
  <c r="C26" i="7"/>
</calcChain>
</file>

<file path=xl/sharedStrings.xml><?xml version="1.0" encoding="utf-8"?>
<sst xmlns="http://schemas.openxmlformats.org/spreadsheetml/2006/main" count="152" uniqueCount="114">
  <si>
    <t>по состоянию на 31 марта 2024 года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</si>
  <si>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</si>
  <si>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</si>
  <si>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</si>
  <si>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</si>
  <si>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</si>
  <si>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Обязательства по налогам</t>
  </si>
  <si>
    <t>Краткосрочные оценочные обязательства</t>
  </si>
  <si>
    <t>Отложенные налоговые обязательства</t>
  </si>
  <si>
    <t>Прочие долгосрочные обязательства</t>
  </si>
  <si>
    <t>Главный бухгалтер</t>
  </si>
  <si>
    <t>Прочие доходы</t>
  </si>
  <si>
    <t>Прочие расходы</t>
  </si>
  <si>
    <t>Прибыль на акцию</t>
  </si>
  <si>
    <t>ОТЧЕТ О ФИНАНСОВОМ  ПОЛОЖЕНИИ</t>
  </si>
  <si>
    <t>в тысячах тенге</t>
  </si>
  <si>
    <t>Прим.</t>
  </si>
  <si>
    <t>(неаудировано)</t>
  </si>
  <si>
    <t>АКТИВЫ</t>
  </si>
  <si>
    <t>Долгосрочные активы</t>
  </si>
  <si>
    <t>НДС к возмещению</t>
  </si>
  <si>
    <t xml:space="preserve">Денежные средства, ограниченные в использовании </t>
  </si>
  <si>
    <t>Текущие активы</t>
  </si>
  <si>
    <t>Торговая дебиторская задолженность</t>
  </si>
  <si>
    <t>Товарно-материальные запасы</t>
  </si>
  <si>
    <t>Налоги к возмещению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</si>
  <si>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</si>
  <si>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</si>
  <si>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</si>
  <si>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</si>
  <si>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</si>
  <si>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</si>
  <si>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Долгосрочные обязательства</t>
  </si>
  <si>
    <t>Текущие обязательства</t>
  </si>
  <si>
    <t>Торговая кредиторская задолженность</t>
  </si>
  <si>
    <t>Прочие текущие обязательства</t>
  </si>
  <si>
    <t>Авансы полученные</t>
  </si>
  <si>
    <t>Итого капитал и обязательства</t>
  </si>
  <si>
    <t>________________</t>
  </si>
  <si>
    <t>______________</t>
  </si>
  <si>
    <t>Байжалиев Е.Б</t>
  </si>
  <si>
    <t>Нугманова Ж.Т</t>
  </si>
  <si>
    <t>Генеральный директор</t>
  </si>
  <si>
    <t>ОТЧЕТ О СОВОКУПНОМ  ДОХОДЕ</t>
  </si>
  <si>
    <t>За три месяца, закончившихся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</si>
  <si>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</si>
  <si>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</si>
  <si>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</si>
  <si>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</si>
  <si>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</si>
  <si>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</si>
  <si>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Положительная курсовая разница, нетто</t>
  </si>
  <si>
    <t xml:space="preserve">Финансовые расходы </t>
  </si>
  <si>
    <t>Прибыль до налогообложения</t>
  </si>
  <si>
    <t>Расходы по подоходному налогу</t>
  </si>
  <si>
    <t>Списание ОС за счет резерва</t>
  </si>
  <si>
    <t>(аудировано)</t>
  </si>
  <si>
    <t>Акционерное Общество  "Phystech II"</t>
  </si>
  <si>
    <t>За 1 квартал 2024 года</t>
  </si>
  <si>
    <t>31 марта 2024 года</t>
  </si>
  <si>
    <t>01 января 2024 года</t>
  </si>
  <si>
    <t>Чистая прибыль/(убыток) за год</t>
  </si>
  <si>
    <t>Итого совокупный доход/(убыток) за год</t>
  </si>
  <si>
    <t>31 марта 2024 года 
(не аудировано)</t>
  </si>
  <si>
    <t>31 марта 2023 года 
(аудировано)</t>
  </si>
  <si>
    <r>
      <t xml:space="preserve">Балансовая стоимость одной простой акции </t>
    </r>
    <r>
      <rPr>
        <i/>
        <sz val="10"/>
        <rFont val="Times New Roman"/>
        <family val="1"/>
        <charset val="204"/>
      </rPr>
      <t>(в тенге)</t>
    </r>
  </si>
  <si>
    <t>Операционная прибыль/(убыток)</t>
  </si>
  <si>
    <t>Базовая прибыль/(убыток) на акцию в тенге</t>
  </si>
  <si>
    <t>ОТЧЕТ О ДВИЖЕНИИ ДЕНЕЖНЫХ  СРЕДСТВ</t>
  </si>
  <si>
    <t>За 1 квартал 2024</t>
  </si>
  <si>
    <t>31 марта 2024 
(не аудировано)</t>
  </si>
  <si>
    <t>31 марта 2023 
(аудировано)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</si>
  <si>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</si>
  <si>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</si>
  <si>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</si>
  <si>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</si>
  <si>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>предоставление услуг</t>
  </si>
  <si>
    <t xml:space="preserve">прочие поступления 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</si>
  <si>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</si>
  <si>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</si>
  <si>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</si>
  <si>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</si>
  <si>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</si>
  <si>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</si>
  <si>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выплата вознаграждения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</si>
  <si>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</si>
  <si>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</si>
  <si>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</si>
  <si>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</si>
  <si>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</si>
  <si>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приобретение основных средств и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</si>
  <si>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</si>
  <si>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</si>
  <si>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</si>
  <si>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взнос в уставной капитал</t>
  </si>
  <si>
    <t>получение займов</t>
  </si>
  <si>
    <t>получение вознаграждения</t>
  </si>
  <si>
    <t>погашение займов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</si>
  <si>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</si>
  <si>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</si>
  <si>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</si>
  <si>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</si>
  <si>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</si>
  <si>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</si>
  <si>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</si>
  <si>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ОТЧЕТ ОБ ИЗМЕНЕНИЯХ В КАПИТАЛЕ</t>
  </si>
  <si>
    <t>Резервный капитал</t>
  </si>
  <si>
    <t xml:space="preserve">Итого </t>
  </si>
  <si>
    <t>Убыток за период</t>
  </si>
  <si>
    <t>Общий совокупный доход</t>
  </si>
  <si>
    <t>На 1 января 2023 года (аудировано)</t>
  </si>
  <si>
    <t>На 31 марта 2023 года (аудировано)</t>
  </si>
  <si>
    <t>На 1 января 2024 года (аудировано)</t>
  </si>
  <si>
    <t>На 31 марта 2024 года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</si>
</sst>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_р_._-;\-* #,##0.00_р_._-;_-* &quot;-&quot;??_р_._-;_-@_-"/>
    <numFmt numFmtId="168" formatCode="_-* #,##0\ _₸_-;\-* #,##0\ _₸_-;_-* &quot;-&quot;??\ _₸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7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2" applyFont="1" applyFill="1"/>
    <xf numFmtId="0" fontId="7" fillId="0" borderId="0" xfId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2" applyFont="1" applyFill="1" applyAlignment="1">
      <alignment wrapText="1"/>
    </xf>
    <xf numFmtId="0" fontId="7" fillId="0" borderId="0" xfId="2" applyFont="1" applyFill="1" applyAlignment="1">
      <alignment horizontal="center" wrapText="1"/>
    </xf>
    <xf numFmtId="166" fontId="6" fillId="0" borderId="0" xfId="2" applyNumberFormat="1" applyFont="1" applyFill="1" applyAlignment="1">
      <alignment horizontal="right" wrapText="1"/>
    </xf>
    <xf numFmtId="166" fontId="7" fillId="0" borderId="0" xfId="2" applyNumberFormat="1" applyFont="1" applyFill="1" applyAlignment="1">
      <alignment horizontal="right" wrapText="1"/>
    </xf>
    <xf numFmtId="0" fontId="7" fillId="0" borderId="0" xfId="2" applyFont="1" applyFill="1" applyAlignment="1">
      <alignment wrapText="1"/>
    </xf>
    <xf numFmtId="0" fontId="7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horizontal="center" wrapText="1"/>
    </xf>
    <xf numFmtId="166" fontId="6" fillId="0" borderId="3" xfId="2" applyNumberFormat="1" applyFont="1" applyFill="1" applyBorder="1" applyAlignment="1">
      <alignment horizontal="right" wrapText="1"/>
    </xf>
    <xf numFmtId="166" fontId="7" fillId="0" borderId="3" xfId="2" applyNumberFormat="1" applyFont="1" applyFill="1" applyBorder="1" applyAlignment="1">
      <alignment horizontal="right" wrapText="1"/>
    </xf>
    <xf numFmtId="166" fontId="7" fillId="0" borderId="0" xfId="2" applyNumberFormat="1" applyFont="1" applyFill="1" applyBorder="1" applyAlignment="1">
      <alignment horizontal="right" wrapText="1"/>
    </xf>
    <xf numFmtId="166" fontId="6" fillId="0" borderId="0" xfId="2" applyNumberFormat="1" applyFont="1" applyFill="1" applyBorder="1" applyAlignment="1">
      <alignment horizontal="right" wrapText="1"/>
    </xf>
    <xf numFmtId="0" fontId="6" fillId="0" borderId="3" xfId="2" applyFont="1" applyFill="1" applyBorder="1" applyAlignment="1">
      <alignment wrapText="1"/>
    </xf>
    <xf numFmtId="0" fontId="6" fillId="0" borderId="3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wrapText="1"/>
    </xf>
    <xf numFmtId="166" fontId="6" fillId="0" borderId="4" xfId="2" applyNumberFormat="1" applyFont="1" applyFill="1" applyBorder="1" applyAlignment="1">
      <alignment horizontal="right" wrapText="1"/>
    </xf>
    <xf numFmtId="166" fontId="7" fillId="0" borderId="4" xfId="2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wrapText="1"/>
    </xf>
    <xf numFmtId="0" fontId="8" fillId="0" borderId="0" xfId="2" applyFont="1" applyFill="1"/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right" wrapText="1"/>
    </xf>
    <xf numFmtId="165" fontId="9" fillId="0" borderId="0" xfId="2" applyNumberFormat="1" applyFont="1" applyFill="1"/>
    <xf numFmtId="164" fontId="8" fillId="0" borderId="0" xfId="2" applyNumberFormat="1" applyFont="1" applyFill="1"/>
    <xf numFmtId="0" fontId="7" fillId="0" borderId="0" xfId="2" applyFont="1" applyFill="1" applyBorder="1" applyAlignment="1">
      <alignment horizontal="left" wrapText="1"/>
    </xf>
    <xf numFmtId="166" fontId="9" fillId="0" borderId="0" xfId="2" applyNumberFormat="1" applyFont="1" applyFill="1" applyBorder="1" applyAlignment="1"/>
    <xf numFmtId="0" fontId="6" fillId="0" borderId="0" xfId="2" applyFont="1" applyFill="1" applyBorder="1" applyAlignment="1">
      <alignment vertical="center" wrapText="1"/>
    </xf>
    <xf numFmtId="0" fontId="9" fillId="0" borderId="0" xfId="2" applyFont="1" applyFill="1" applyBorder="1"/>
    <xf numFmtId="0" fontId="6" fillId="0" borderId="0" xfId="2" applyFont="1" applyFill="1" applyBorder="1" applyAlignment="1">
      <alignment vertical="top" wrapText="1"/>
    </xf>
    <xf numFmtId="0" fontId="9" fillId="0" borderId="0" xfId="2" applyFont="1" applyFill="1"/>
    <xf numFmtId="0" fontId="11" fillId="0" borderId="0" xfId="2" applyFont="1" applyFill="1"/>
    <xf numFmtId="0" fontId="7" fillId="0" borderId="0" xfId="3" applyFont="1" applyFill="1"/>
    <xf numFmtId="4" fontId="6" fillId="0" borderId="0" xfId="3" applyNumberFormat="1" applyFont="1" applyFill="1" applyAlignment="1">
      <alignment horizontal="right"/>
    </xf>
    <xf numFmtId="4" fontId="7" fillId="0" borderId="0" xfId="3" applyNumberFormat="1" applyFont="1" applyFill="1" applyAlignment="1">
      <alignment horizontal="right"/>
    </xf>
    <xf numFmtId="0" fontId="12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13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0" fontId="14" fillId="0" borderId="2" xfId="2" applyFont="1" applyBorder="1" applyAlignment="1">
      <alignment horizontal="right" wrapText="1"/>
    </xf>
    <xf numFmtId="0" fontId="15" fillId="0" borderId="2" xfId="2" applyFont="1" applyBorder="1" applyAlignment="1">
      <alignment horizontal="right" wrapText="1"/>
    </xf>
    <xf numFmtId="0" fontId="11" fillId="0" borderId="0" xfId="2" applyFont="1" applyFill="1" applyAlignment="1">
      <alignment wrapText="1"/>
    </xf>
    <xf numFmtId="37" fontId="16" fillId="0" borderId="0" xfId="2" applyNumberFormat="1" applyFont="1" applyFill="1" applyAlignment="1">
      <alignment wrapText="1"/>
    </xf>
    <xf numFmtId="37" fontId="11" fillId="0" borderId="0" xfId="2" applyNumberFormat="1" applyFont="1" applyFill="1" applyAlignment="1">
      <alignment wrapText="1"/>
    </xf>
    <xf numFmtId="37" fontId="6" fillId="0" borderId="0" xfId="2" applyNumberFormat="1" applyFont="1" applyFill="1" applyAlignment="1">
      <alignment horizontal="right" wrapText="1"/>
    </xf>
    <xf numFmtId="37" fontId="7" fillId="0" borderId="0" xfId="2" applyNumberFormat="1" applyFont="1" applyFill="1" applyAlignment="1">
      <alignment horizontal="right" wrapText="1"/>
    </xf>
    <xf numFmtId="0" fontId="11" fillId="0" borderId="2" xfId="2" applyFont="1" applyFill="1" applyBorder="1" applyAlignment="1">
      <alignment wrapText="1"/>
    </xf>
    <xf numFmtId="0" fontId="7" fillId="0" borderId="2" xfId="2" applyFont="1" applyFill="1" applyBorder="1" applyAlignment="1">
      <alignment horizontal="center" wrapText="1"/>
    </xf>
    <xf numFmtId="37" fontId="6" fillId="0" borderId="2" xfId="2" applyNumberFormat="1" applyFont="1" applyFill="1" applyBorder="1" applyAlignment="1">
      <alignment horizontal="right" wrapText="1"/>
    </xf>
    <xf numFmtId="37" fontId="7" fillId="0" borderId="2" xfId="2" applyNumberFormat="1" applyFont="1" applyFill="1" applyBorder="1" applyAlignment="1">
      <alignment horizontal="right" wrapText="1"/>
    </xf>
    <xf numFmtId="0" fontId="16" fillId="0" borderId="0" xfId="2" applyFont="1" applyFill="1" applyAlignment="1">
      <alignment wrapText="1"/>
    </xf>
    <xf numFmtId="0" fontId="6" fillId="0" borderId="0" xfId="2" applyFont="1" applyFill="1" applyAlignment="1">
      <alignment horizontal="center" wrapText="1"/>
    </xf>
    <xf numFmtId="0" fontId="11" fillId="0" borderId="5" xfId="2" applyFont="1" applyFill="1" applyBorder="1" applyAlignment="1">
      <alignment wrapText="1"/>
    </xf>
    <xf numFmtId="0" fontId="7" fillId="0" borderId="5" xfId="2" applyFont="1" applyFill="1" applyBorder="1" applyAlignment="1">
      <alignment horizontal="center" wrapText="1"/>
    </xf>
    <xf numFmtId="37" fontId="6" fillId="0" borderId="5" xfId="2" applyNumberFormat="1" applyFont="1" applyFill="1" applyBorder="1" applyAlignment="1">
      <alignment horizontal="right" wrapText="1"/>
    </xf>
    <xf numFmtId="37" fontId="7" fillId="0" borderId="5" xfId="2" applyNumberFormat="1" applyFont="1" applyFill="1" applyBorder="1" applyAlignment="1">
      <alignment horizontal="right" wrapText="1"/>
    </xf>
    <xf numFmtId="0" fontId="16" fillId="0" borderId="0" xfId="2" applyFont="1" applyFill="1" applyAlignment="1">
      <alignment vertical="top" wrapText="1"/>
    </xf>
    <xf numFmtId="0" fontId="7" fillId="0" borderId="0" xfId="2" applyFont="1" applyFill="1" applyAlignment="1">
      <alignment horizontal="center" vertical="top" wrapText="1"/>
    </xf>
    <xf numFmtId="37" fontId="6" fillId="0" borderId="0" xfId="2" applyNumberFormat="1" applyFont="1" applyFill="1" applyAlignment="1">
      <alignment horizontal="right" vertical="top" wrapText="1"/>
    </xf>
    <xf numFmtId="37" fontId="7" fillId="0" borderId="0" xfId="2" applyNumberFormat="1" applyFont="1" applyFill="1" applyAlignment="1">
      <alignment horizontal="right" vertical="top" wrapText="1"/>
    </xf>
    <xf numFmtId="0" fontId="11" fillId="0" borderId="0" xfId="2" applyFont="1" applyFill="1" applyBorder="1" applyAlignment="1">
      <alignment wrapText="1"/>
    </xf>
    <xf numFmtId="37" fontId="6" fillId="0" borderId="0" xfId="2" applyNumberFormat="1" applyFont="1" applyFill="1" applyBorder="1" applyAlignment="1">
      <alignment horizontal="right" wrapText="1"/>
    </xf>
    <xf numFmtId="37" fontId="7" fillId="0" borderId="0" xfId="2" applyNumberFormat="1" applyFont="1" applyFill="1" applyBorder="1" applyAlignment="1">
      <alignment horizontal="right" wrapText="1"/>
    </xf>
    <xf numFmtId="0" fontId="16" fillId="0" borderId="2" xfId="2" applyFont="1" applyFill="1" applyBorder="1" applyAlignment="1">
      <alignment wrapText="1"/>
    </xf>
    <xf numFmtId="0" fontId="1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center" wrapText="1"/>
    </xf>
    <xf numFmtId="37" fontId="16" fillId="0" borderId="0" xfId="2" applyNumberFormat="1" applyFont="1" applyFill="1" applyAlignment="1">
      <alignment horizontal="right" wrapText="1"/>
    </xf>
    <xf numFmtId="37" fontId="11" fillId="0" borderId="0" xfId="2" applyNumberFormat="1" applyFont="1" applyFill="1" applyAlignment="1">
      <alignment horizontal="right" wrapText="1"/>
    </xf>
    <xf numFmtId="0" fontId="13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17" fillId="0" borderId="0" xfId="2" applyFont="1" applyFill="1" applyBorder="1" applyAlignment="1">
      <alignment wrapText="1"/>
    </xf>
    <xf numFmtId="0" fontId="18" fillId="0" borderId="0" xfId="2" applyFont="1" applyFill="1" applyBorder="1" applyAlignment="1"/>
    <xf numFmtId="0" fontId="16" fillId="0" borderId="0" xfId="2" applyFont="1" applyFill="1" applyBorder="1" applyAlignment="1">
      <alignment vertical="center" wrapText="1"/>
    </xf>
    <xf numFmtId="0" fontId="18" fillId="0" borderId="0" xfId="2" applyFont="1" applyFill="1" applyBorder="1"/>
    <xf numFmtId="0" fontId="11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/>
    </xf>
    <xf numFmtId="0" fontId="16" fillId="0" borderId="0" xfId="2" applyFont="1" applyFill="1"/>
    <xf numFmtId="9" fontId="16" fillId="0" borderId="0" xfId="6" applyFont="1" applyFill="1" applyAlignment="1">
      <alignment horizontal="right" wrapText="1"/>
    </xf>
    <xf numFmtId="0" fontId="13" fillId="0" borderId="2" xfId="2" applyFont="1" applyFill="1" applyBorder="1" applyAlignment="1"/>
    <xf numFmtId="0" fontId="8" fillId="0" borderId="2" xfId="2" applyFont="1" applyFill="1" applyBorder="1" applyAlignment="1">
      <alignment horizontal="center"/>
    </xf>
    <xf numFmtId="37" fontId="17" fillId="0" borderId="2" xfId="2" applyNumberFormat="1" applyFont="1" applyFill="1" applyBorder="1" applyAlignment="1">
      <alignment horizontal="right"/>
    </xf>
    <xf numFmtId="37" fontId="13" fillId="0" borderId="2" xfId="2" applyNumberFormat="1" applyFont="1" applyFill="1" applyBorder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9" applyFont="1"/>
    <xf numFmtId="0" fontId="19" fillId="0" borderId="0" xfId="4" applyFont="1" applyAlignment="1">
      <alignment horizontal="center" vertical="center" wrapText="1"/>
    </xf>
    <xf numFmtId="0" fontId="13" fillId="0" borderId="2" xfId="9" applyFont="1" applyBorder="1" applyAlignment="1">
      <alignment wrapText="1"/>
    </xf>
    <xf numFmtId="0" fontId="14" fillId="0" borderId="2" xfId="9" applyFont="1" applyBorder="1" applyAlignment="1">
      <alignment horizontal="right" vertical="top" wrapText="1"/>
    </xf>
    <xf numFmtId="0" fontId="11" fillId="0" borderId="0" xfId="9" applyFont="1" applyAlignment="1">
      <alignment wrapText="1"/>
    </xf>
    <xf numFmtId="166" fontId="14" fillId="0" borderId="0" xfId="9" applyNumberFormat="1" applyFont="1" applyAlignment="1">
      <alignment horizontal="right" wrapText="1"/>
    </xf>
    <xf numFmtId="0" fontId="16" fillId="0" borderId="0" xfId="9" applyFont="1" applyAlignment="1">
      <alignment wrapText="1"/>
    </xf>
    <xf numFmtId="166" fontId="16" fillId="0" borderId="0" xfId="9" applyNumberFormat="1" applyFont="1" applyAlignment="1">
      <alignment wrapText="1"/>
    </xf>
    <xf numFmtId="166" fontId="16" fillId="0" borderId="0" xfId="9" applyNumberFormat="1" applyFont="1" applyAlignment="1">
      <alignment horizontal="right" wrapText="1"/>
    </xf>
    <xf numFmtId="166" fontId="7" fillId="0" borderId="0" xfId="9" applyNumberFormat="1" applyFont="1" applyAlignment="1">
      <alignment horizontal="right" wrapText="1"/>
    </xf>
    <xf numFmtId="166" fontId="6" fillId="0" borderId="0" xfId="9" applyNumberFormat="1" applyFont="1" applyAlignment="1">
      <alignment horizontal="right" wrapText="1"/>
    </xf>
    <xf numFmtId="0" fontId="16" fillId="0" borderId="3" xfId="9" applyFont="1" applyBorder="1" applyAlignment="1">
      <alignment wrapText="1"/>
    </xf>
    <xf numFmtId="166" fontId="16" fillId="0" borderId="3" xfId="9" applyNumberFormat="1" applyFont="1" applyBorder="1" applyAlignment="1">
      <alignment horizontal="right" wrapText="1"/>
    </xf>
    <xf numFmtId="168" fontId="16" fillId="2" borderId="3" xfId="10" applyNumberFormat="1" applyFont="1" applyFill="1" applyBorder="1" applyAlignment="1">
      <alignment horizontal="center" wrapText="1"/>
    </xf>
    <xf numFmtId="168" fontId="16" fillId="0" borderId="3" xfId="10" applyNumberFormat="1" applyFont="1" applyBorder="1" applyAlignment="1">
      <alignment horizontal="center" wrapText="1"/>
    </xf>
    <xf numFmtId="168" fontId="6" fillId="0" borderId="0" xfId="10" applyNumberFormat="1" applyFont="1" applyAlignment="1">
      <alignment horizontal="center" wrapText="1"/>
    </xf>
    <xf numFmtId="168" fontId="16" fillId="0" borderId="0" xfId="10" applyNumberFormat="1" applyFont="1" applyBorder="1" applyAlignment="1">
      <alignment horizontal="center" wrapText="1"/>
    </xf>
    <xf numFmtId="168" fontId="7" fillId="0" borderId="0" xfId="10" applyNumberFormat="1" applyFont="1" applyBorder="1" applyAlignment="1">
      <alignment horizontal="center" wrapText="1"/>
    </xf>
    <xf numFmtId="168" fontId="11" fillId="0" borderId="0" xfId="10" applyNumberFormat="1" applyFont="1" applyAlignment="1">
      <alignment horizontal="center"/>
    </xf>
    <xf numFmtId="0" fontId="16" fillId="0" borderId="7" xfId="9" applyFont="1" applyBorder="1" applyAlignment="1">
      <alignment wrapText="1"/>
    </xf>
    <xf numFmtId="168" fontId="16" fillId="0" borderId="8" xfId="10" applyNumberFormat="1" applyFont="1" applyBorder="1" applyAlignment="1">
      <alignment horizontal="center" wrapText="1"/>
    </xf>
    <xf numFmtId="166" fontId="6" fillId="0" borderId="9" xfId="9" applyNumberFormat="1" applyFont="1" applyBorder="1" applyAlignment="1">
      <alignment horizontal="right" wrapText="1"/>
    </xf>
    <xf numFmtId="168" fontId="6" fillId="0" borderId="8" xfId="10" applyNumberFormat="1" applyFont="1" applyBorder="1" applyAlignment="1">
      <alignment horizontal="center" wrapText="1"/>
    </xf>
    <xf numFmtId="0" fontId="16" fillId="0" borderId="2" xfId="9" applyFont="1" applyBorder="1" applyAlignment="1">
      <alignment wrapText="1"/>
    </xf>
    <xf numFmtId="168" fontId="16" fillId="0" borderId="0" xfId="10" applyNumberFormat="1" applyFont="1" applyAlignment="1">
      <alignment horizontal="center" wrapText="1"/>
    </xf>
    <xf numFmtId="166" fontId="6" fillId="2" borderId="3" xfId="9" applyNumberFormat="1" applyFont="1" applyFill="1" applyBorder="1" applyAlignment="1">
      <alignment horizontal="right" wrapText="1"/>
    </xf>
    <xf numFmtId="168" fontId="6" fillId="0" borderId="3" xfId="10" applyNumberFormat="1" applyFont="1" applyBorder="1" applyAlignment="1">
      <alignment horizontal="center" wrapText="1"/>
    </xf>
    <xf numFmtId="168" fontId="6" fillId="2" borderId="3" xfId="10" applyNumberFormat="1" applyFont="1" applyFill="1" applyBorder="1" applyAlignment="1">
      <alignment horizontal="center" wrapText="1"/>
    </xf>
    <xf numFmtId="0" fontId="13" fillId="0" borderId="0" xfId="9" applyFont="1" applyAlignment="1">
      <alignment wrapText="1"/>
    </xf>
    <xf numFmtId="166" fontId="20" fillId="0" borderId="0" xfId="9" applyNumberFormat="1" applyFont="1" applyAlignment="1">
      <alignment horizontal="right" wrapText="1"/>
    </xf>
    <xf numFmtId="0" fontId="11" fillId="0" borderId="0" xfId="9" applyFont="1" applyAlignment="1">
      <alignment horizontal="left" wrapText="1"/>
    </xf>
    <xf numFmtId="0" fontId="16" fillId="0" borderId="0" xfId="9" applyFont="1" applyAlignment="1">
      <alignment vertical="center" wrapText="1"/>
    </xf>
    <xf numFmtId="0" fontId="16" fillId="0" borderId="0" xfId="9" applyFont="1" applyAlignment="1">
      <alignment vertical="top" wrapText="1"/>
    </xf>
    <xf numFmtId="0" fontId="16" fillId="0" borderId="0" xfId="9" applyFont="1" applyAlignment="1">
      <alignment vertical="top"/>
    </xf>
    <xf numFmtId="0" fontId="21" fillId="0" borderId="0" xfId="9" applyFont="1"/>
    <xf numFmtId="0" fontId="7" fillId="0" borderId="0" xfId="4" applyFont="1"/>
    <xf numFmtId="0" fontId="7" fillId="0" borderId="0" xfId="4" applyFont="1" applyAlignment="1">
      <alignment horizontal="center"/>
    </xf>
    <xf numFmtId="167" fontId="7" fillId="0" borderId="0" xfId="11" applyFont="1" applyFill="1"/>
    <xf numFmtId="0" fontId="6" fillId="0" borderId="0" xfId="4" applyFont="1" applyAlignment="1">
      <alignment horizontal="center"/>
    </xf>
    <xf numFmtId="0" fontId="13" fillId="0" borderId="5" xfId="9" applyFont="1" applyBorder="1" applyAlignment="1">
      <alignment wrapText="1"/>
    </xf>
    <xf numFmtId="0" fontId="16" fillId="0" borderId="5" xfId="9" applyFont="1" applyBorder="1" applyAlignment="1">
      <alignment horizontal="right" wrapText="1"/>
    </xf>
    <xf numFmtId="0" fontId="16" fillId="0" borderId="5" xfId="9" applyFont="1" applyBorder="1" applyAlignment="1">
      <alignment horizontal="center" wrapText="1"/>
    </xf>
    <xf numFmtId="3" fontId="16" fillId="0" borderId="6" xfId="9" applyNumberFormat="1" applyFont="1" applyBorder="1" applyAlignment="1">
      <alignment horizontal="right" wrapText="1"/>
    </xf>
    <xf numFmtId="0" fontId="16" fillId="0" borderId="6" xfId="9" applyFont="1" applyBorder="1" applyAlignment="1">
      <alignment horizontal="right" wrapText="1"/>
    </xf>
    <xf numFmtId="3" fontId="16" fillId="0" borderId="0" xfId="9" applyNumberFormat="1" applyFont="1" applyAlignment="1">
      <alignment horizontal="right" wrapText="1"/>
    </xf>
    <xf numFmtId="0" fontId="16" fillId="0" borderId="0" xfId="9" applyFont="1" applyAlignment="1">
      <alignment horizontal="right" wrapText="1"/>
    </xf>
    <xf numFmtId="166" fontId="11" fillId="0" borderId="0" xfId="9" applyNumberFormat="1" applyFont="1" applyAlignment="1">
      <alignment horizontal="center" wrapText="1"/>
    </xf>
    <xf numFmtId="166" fontId="16" fillId="0" borderId="2" xfId="9" applyNumberFormat="1" applyFont="1" applyBorder="1" applyAlignment="1">
      <alignment horizontal="right" wrapText="1"/>
    </xf>
    <xf numFmtId="3" fontId="16" fillId="0" borderId="2" xfId="9" applyNumberFormat="1" applyFont="1" applyBorder="1" applyAlignment="1">
      <alignment horizontal="right" wrapText="1"/>
    </xf>
    <xf numFmtId="0" fontId="22" fillId="0" borderId="0" xfId="9" applyFont="1"/>
    <xf numFmtId="166" fontId="11" fillId="0" borderId="0" xfId="9" applyNumberFormat="1" applyFont="1" applyAlignment="1">
      <alignment horizontal="right" wrapText="1"/>
    </xf>
    <xf numFmtId="166" fontId="22" fillId="0" borderId="0" xfId="9" applyNumberFormat="1" applyFont="1"/>
    <xf numFmtId="166" fontId="6" fillId="0" borderId="2" xfId="9" applyNumberFormat="1" applyFont="1" applyBorder="1" applyAlignment="1">
      <alignment horizontal="right" wrapText="1"/>
    </xf>
    <xf numFmtId="0" fontId="11" fillId="0" borderId="2" xfId="9" applyFont="1" applyBorder="1" applyAlignment="1">
      <alignment wrapText="1"/>
    </xf>
    <xf numFmtId="166" fontId="11" fillId="0" borderId="2" xfId="9" applyNumberFormat="1" applyFont="1" applyBorder="1" applyAlignment="1">
      <alignment horizontal="right" wrapText="1"/>
    </xf>
    <xf numFmtId="166" fontId="11" fillId="0" borderId="2" xfId="11" applyNumberFormat="1" applyFont="1" applyFill="1" applyBorder="1" applyAlignment="1">
      <alignment horizontal="right" wrapText="1"/>
    </xf>
    <xf numFmtId="166" fontId="7" fillId="0" borderId="2" xfId="9" applyNumberFormat="1" applyFont="1" applyBorder="1" applyAlignment="1">
      <alignment horizontal="right" wrapText="1"/>
    </xf>
    <xf numFmtId="0" fontId="11" fillId="0" borderId="0" xfId="9" applyFont="1" applyAlignment="1">
      <alignment horizontal="center" wrapText="1"/>
    </xf>
    <xf numFmtId="3" fontId="23" fillId="0" borderId="0" xfId="9" applyNumberFormat="1" applyFont="1" applyAlignment="1">
      <alignment horizontal="right" wrapText="1"/>
    </xf>
    <xf numFmtId="0" fontId="24" fillId="0" borderId="0" xfId="9" applyFont="1"/>
    <xf numFmtId="0" fontId="25" fillId="0" borderId="0" xfId="9" applyFont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8" fillId="0" borderId="1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12" fillId="0" borderId="2" xfId="3" applyFont="1" applyBorder="1" applyAlignment="1">
      <alignment horizontal="center" vertical="center"/>
    </xf>
    <xf numFmtId="0" fontId="6" fillId="0" borderId="0" xfId="4" applyFont="1" applyAlignment="1">
      <alignment horizontal="left"/>
    </xf>
    <xf numFmtId="0" fontId="21" fillId="0" borderId="0" xfId="9" applyFont="1" applyAlignment="1">
      <alignment horizontal="left"/>
    </xf>
    <xf numFmtId="0" fontId="21" fillId="0" borderId="0" xfId="9" applyFont="1"/>
  </cellXfs>
  <cellStyles count="12">
    <cellStyle name="Обычный" xfId="0" builtinId="0"/>
    <cellStyle name="Обычный 17" xfId="1" xr:uid="{00000000-0005-0000-0000-000003000000}"/>
    <cellStyle name="Обычный 2" xfId="2" xr:uid="{00000000-0005-0000-0000-000004000000}"/>
    <cellStyle name="Обычный 2 2" xfId="7" xr:uid="{3079050E-CB56-49CD-BFF2-C3BF8913C748}"/>
    <cellStyle name="Обычный 2 3" xfId="9" xr:uid="{E805145D-5038-4AF2-9BE5-F127C2B91E6E}"/>
    <cellStyle name="Обычный 21" xfId="4" xr:uid="{00000000-0005-0000-0000-000005000000}"/>
    <cellStyle name="Обычный 3 2 2" xfId="3" xr:uid="{00000000-0005-0000-0000-000006000000}"/>
    <cellStyle name="Процентный" xfId="6" builtinId="5"/>
    <cellStyle name="Финансовый 2" xfId="5" xr:uid="{00000000-0005-0000-0000-00000B000000}"/>
    <cellStyle name="Финансовый 2 2" xfId="8" xr:uid="{194BD251-1D95-4148-98A5-10449FE34C94}"/>
    <cellStyle name="Финансовый 2 3" xfId="11" xr:uid="{FC301393-E7B2-4720-827D-4FF7EEE33725}"/>
    <cellStyle name="Финансовый 3" xfId="10" xr:uid="{FD82B139-DAD8-4AE9-8FFF-5705BF76C67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ytenova/AppData/Local/Microsoft/Windows/INetCache/Content.Outlook/XSNAO65W/KASE_1&#1082;&#1074;.2023_&#1088;&#1072;&#1089;&#1082;&#1088;&#1099;&#1090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иУ"/>
      <sheetName val="ОДДС "/>
      <sheetName val="ОИК "/>
      <sheetName val="раскрытия ББ"/>
      <sheetName val="раскрытия ОПУ"/>
      <sheetName val="ОДДС"/>
      <sheetName val="Бух.баланс"/>
      <sheetName val="ОПУ"/>
      <sheetName val="ОИК"/>
    </sheetNames>
    <sheetDataSet>
      <sheetData sheetId="0">
        <row r="1">
          <cell r="A1" t="str">
            <v xml:space="preserve">АО "Phystech II" </v>
          </cell>
        </row>
        <row r="14">
          <cell r="C14">
            <v>245244.11669</v>
          </cell>
          <cell r="D14">
            <v>235244.11669</v>
          </cell>
        </row>
        <row r="23">
          <cell r="D23">
            <v>17478.958420000003</v>
          </cell>
        </row>
        <row r="31">
          <cell r="C31">
            <v>-12825448.73373</v>
          </cell>
        </row>
      </sheetData>
      <sheetData sheetId="1">
        <row r="4">
          <cell r="A4" t="str">
            <v>За 1 квартал 2023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topLeftCell="A19" zoomScaleNormal="100" workbookViewId="0">
      <selection activeCell="D50" sqref="D50"/>
    </sheetView>
  </sheetViews>
  <sheetFormatPr defaultColWidth="9.1796875" defaultRowHeight="13.5" x14ac:dyDescent="0.35"/>
  <cols>
    <col min="1" max="1" width="39.54296875" style="3" customWidth="1"/>
    <col min="2" max="2" width="15.54296875" style="3" customWidth="1"/>
    <col min="3" max="3" width="18.54296875" style="43" customWidth="1"/>
    <col min="4" max="4" width="20.453125" style="33" customWidth="1"/>
    <col min="5" max="5" width="11.54296875" style="3" customWidth="1"/>
    <col min="6" max="16384" width="9.1796875" style="3"/>
  </cols>
  <sheetData>
    <row r="1" spans="1:4" ht="13" x14ac:dyDescent="0.3">
      <c r="A1" s="1" t="s">
        <v>57</v>
      </c>
      <c r="B1" s="1"/>
      <c r="C1" s="1"/>
      <c r="D1" s="2"/>
    </row>
    <row r="2" spans="1:4" ht="13" x14ac:dyDescent="0.3">
      <c r="A2" s="1"/>
      <c r="B2" s="1"/>
      <c r="C2" s="1"/>
      <c r="D2" s="4"/>
    </row>
    <row r="3" spans="1:4" ht="13" x14ac:dyDescent="0.3">
      <c r="A3" s="158" t="s">
        <v>14</v>
      </c>
      <c r="B3" s="158"/>
      <c r="C3" s="158"/>
      <c r="D3" s="158"/>
    </row>
    <row r="4" spans="1:4" ht="13" x14ac:dyDescent="0.3">
      <c r="A4" s="159" t="s">
        <v>0</v>
      </c>
      <c r="B4" s="159"/>
      <c r="C4" s="159"/>
      <c r="D4" s="159"/>
    </row>
    <row r="6" spans="1:4" ht="13" x14ac:dyDescent="0.3">
      <c r="A6" s="160" t="s">
        <v>15</v>
      </c>
      <c r="B6" s="162" t="s">
        <v>16</v>
      </c>
      <c r="C6" s="5" t="s">
        <v>59</v>
      </c>
      <c r="D6" s="6" t="s">
        <v>60</v>
      </c>
    </row>
    <row r="7" spans="1:4" x14ac:dyDescent="0.3">
      <c r="A7" s="161"/>
      <c r="B7" s="163"/>
      <c r="C7" s="7" t="s">
        <v>17</v>
      </c>
      <c r="D7" s="8" t="s">
        <v>56</v>
      </c>
    </row>
    <row r="8" spans="1:4" ht="13" x14ac:dyDescent="0.3">
      <c r="A8" s="9"/>
      <c r="B8" s="10"/>
      <c r="C8" s="11"/>
      <c r="D8" s="12"/>
    </row>
    <row r="9" spans="1:4" ht="13" x14ac:dyDescent="0.3">
      <c r="A9" s="13" t="s">
        <v>18</v>
      </c>
      <c r="B9" s="14"/>
      <c r="C9" s="15"/>
      <c r="D9" s="16"/>
    </row>
    <row r="10" spans="1:4" ht="13" x14ac:dyDescent="0.3">
      <c r="A10" s="13" t="s">
        <v>19</v>
      </c>
      <c r="B10" s="14"/>
      <c r="C10" s="15"/>
      <c r="D10" s="16"/>
    </row>
    <row r="11" spans="1:4" ht="13" x14ac:dyDescent="0.3">
      <c r="A11" s="17" t="s">
        <v>3</v>
      </c>
      <c r="B11" s="14">
        <v>5</v>
      </c>
      <c r="C11" s="15">
        <v>22096421</v>
      </c>
      <c r="D11" s="16">
        <v>22238484</v>
      </c>
    </row>
    <row r="12" spans="1:4" ht="13" x14ac:dyDescent="0.3">
      <c r="A12" s="17" t="s">
        <v>4</v>
      </c>
      <c r="B12" s="14">
        <v>6</v>
      </c>
      <c r="C12" s="15">
        <v>1100561</v>
      </c>
      <c r="D12" s="16">
        <v>1106432</v>
      </c>
    </row>
    <row r="13" spans="1:4" ht="13" x14ac:dyDescent="0.3">
      <c r="A13" s="17" t="s">
        <v>20</v>
      </c>
      <c r="B13" s="14"/>
      <c r="C13" s="15">
        <v>1100969</v>
      </c>
      <c r="D13" s="16">
        <v>1100969</v>
      </c>
    </row>
    <row r="14" spans="1:4" ht="26" x14ac:dyDescent="0.3">
      <c r="A14" s="18" t="s">
        <v>21</v>
      </c>
      <c r="B14" s="19">
        <v>7</v>
      </c>
      <c r="C14" s="15">
        <v>256644</v>
      </c>
      <c r="D14" s="16">
        <v>256644</v>
      </c>
    </row>
    <row r="15" spans="1:4" ht="13" x14ac:dyDescent="0.3">
      <c r="A15" s="17" t="s">
        <v>5</v>
      </c>
      <c r="B15" s="14"/>
      <c r="C15" s="15">
        <v>10582</v>
      </c>
      <c r="D15" s="16">
        <v>17057</v>
      </c>
    </row>
    <row r="16" spans="1:4" ht="13" x14ac:dyDescent="0.3">
      <c r="A16" s="20"/>
      <c r="B16" s="21"/>
      <c r="C16" s="22">
        <f>SUM(C11:C15)</f>
        <v>24565177</v>
      </c>
      <c r="D16" s="23">
        <f>SUM(D11:D15)</f>
        <v>24719586</v>
      </c>
    </row>
    <row r="17" spans="1:4" ht="13" x14ac:dyDescent="0.3">
      <c r="A17" s="17"/>
      <c r="B17" s="19"/>
      <c r="C17" s="15"/>
      <c r="D17" s="24"/>
    </row>
    <row r="18" spans="1:4" ht="13" x14ac:dyDescent="0.3">
      <c r="A18" s="13" t="s">
        <v>22</v>
      </c>
      <c r="B18" s="14"/>
      <c r="C18" s="15"/>
      <c r="D18" s="16"/>
    </row>
    <row r="19" spans="1:4" ht="13" x14ac:dyDescent="0.3">
      <c r="A19" s="17" t="s">
        <v>23</v>
      </c>
      <c r="B19" s="14">
        <v>8</v>
      </c>
      <c r="C19" s="15">
        <v>274012</v>
      </c>
      <c r="D19" s="16">
        <v>31635</v>
      </c>
    </row>
    <row r="20" spans="1:4" ht="13" x14ac:dyDescent="0.3">
      <c r="A20" s="17" t="s">
        <v>24</v>
      </c>
      <c r="B20" s="14">
        <v>9</v>
      </c>
      <c r="C20" s="15">
        <v>288151</v>
      </c>
      <c r="D20" s="16">
        <v>222221</v>
      </c>
    </row>
    <row r="21" spans="1:4" ht="13" x14ac:dyDescent="0.3">
      <c r="A21" s="17" t="s">
        <v>1</v>
      </c>
      <c r="B21" s="14"/>
      <c r="C21" s="15">
        <v>131241</v>
      </c>
      <c r="D21" s="16">
        <v>61914</v>
      </c>
    </row>
    <row r="22" spans="1:4" ht="13" x14ac:dyDescent="0.3">
      <c r="A22" s="17" t="s">
        <v>25</v>
      </c>
      <c r="B22" s="14"/>
      <c r="C22" s="15">
        <v>463431</v>
      </c>
      <c r="D22" s="16">
        <v>555987</v>
      </c>
    </row>
    <row r="23" spans="1:4" ht="13" x14ac:dyDescent="0.3">
      <c r="A23" s="17" t="s">
        <v>2</v>
      </c>
      <c r="B23" s="14">
        <v>11</v>
      </c>
      <c r="C23" s="15">
        <v>207994</v>
      </c>
      <c r="D23" s="16">
        <v>205587</v>
      </c>
    </row>
    <row r="24" spans="1:4" ht="13" x14ac:dyDescent="0.3">
      <c r="A24" s="18" t="s">
        <v>26</v>
      </c>
      <c r="B24" s="19">
        <v>10</v>
      </c>
      <c r="C24" s="25">
        <v>53792</v>
      </c>
      <c r="D24" s="24">
        <f>7675</f>
        <v>7675</v>
      </c>
    </row>
    <row r="25" spans="1:4" ht="13" x14ac:dyDescent="0.3">
      <c r="A25" s="26"/>
      <c r="B25" s="27"/>
      <c r="C25" s="22">
        <f>SUM(C19:C24)</f>
        <v>1418621</v>
      </c>
      <c r="D25" s="23">
        <f>SUM(D19:D24)</f>
        <v>1085019</v>
      </c>
    </row>
    <row r="26" spans="1:4" thickBot="1" x14ac:dyDescent="0.35">
      <c r="A26" s="28" t="s">
        <v>27</v>
      </c>
      <c r="B26" s="29"/>
      <c r="C26" s="30">
        <f>C16+C25</f>
        <v>25983798</v>
      </c>
      <c r="D26" s="31">
        <f>D16+D25</f>
        <v>25804605</v>
      </c>
    </row>
    <row r="27" spans="1:4" ht="13" x14ac:dyDescent="0.3">
      <c r="A27" s="17"/>
      <c r="B27" s="19"/>
      <c r="C27" s="15"/>
      <c r="D27" s="24"/>
    </row>
    <row r="28" spans="1:4" ht="13" x14ac:dyDescent="0.3">
      <c r="A28" s="13" t="s">
        <v>28</v>
      </c>
      <c r="B28" s="14"/>
      <c r="C28" s="15"/>
      <c r="D28" s="16"/>
    </row>
    <row r="29" spans="1:4" ht="13" x14ac:dyDescent="0.3">
      <c r="A29" s="13" t="s">
        <v>29</v>
      </c>
      <c r="B29" s="14"/>
      <c r="C29" s="15"/>
      <c r="D29" s="16"/>
    </row>
    <row r="30" spans="1:4" ht="13" x14ac:dyDescent="0.3">
      <c r="A30" s="17" t="s">
        <v>30</v>
      </c>
      <c r="B30" s="14">
        <v>12</v>
      </c>
      <c r="C30" s="15">
        <v>13749100</v>
      </c>
      <c r="D30" s="16">
        <f>13749100</f>
        <v>13749100</v>
      </c>
    </row>
    <row r="31" spans="1:4" ht="13" x14ac:dyDescent="0.3">
      <c r="A31" s="18" t="s">
        <v>31</v>
      </c>
      <c r="B31" s="19"/>
      <c r="C31" s="25">
        <v>8150846</v>
      </c>
      <c r="D31" s="24">
        <f>7712866</f>
        <v>7712866</v>
      </c>
    </row>
    <row r="32" spans="1:4" ht="13" x14ac:dyDescent="0.3">
      <c r="A32" s="26"/>
      <c r="B32" s="27"/>
      <c r="C32" s="22">
        <f>SUM(C30:C31)</f>
        <v>21899946</v>
      </c>
      <c r="D32" s="23">
        <f>SUM(D30:D31)</f>
        <v>21461966</v>
      </c>
    </row>
    <row r="33" spans="1:5" ht="13" x14ac:dyDescent="0.3">
      <c r="A33" s="18"/>
      <c r="B33" s="19"/>
      <c r="C33" s="15"/>
      <c r="D33" s="24"/>
    </row>
    <row r="34" spans="1:5" ht="12.75" customHeight="1" x14ac:dyDescent="0.3">
      <c r="A34" s="13" t="s">
        <v>32</v>
      </c>
      <c r="B34" s="14"/>
      <c r="C34" s="15"/>
      <c r="D34" s="16"/>
    </row>
    <row r="35" spans="1:5" ht="13" x14ac:dyDescent="0.3">
      <c r="A35" s="17" t="s">
        <v>8</v>
      </c>
      <c r="B35" s="14"/>
      <c r="C35" s="15">
        <v>346602</v>
      </c>
      <c r="D35" s="16">
        <f>346602</f>
        <v>346602</v>
      </c>
    </row>
    <row r="36" spans="1:5" ht="13" x14ac:dyDescent="0.3">
      <c r="A36" s="18" t="s">
        <v>9</v>
      </c>
      <c r="B36" s="19"/>
      <c r="C36" s="25">
        <v>3045858</v>
      </c>
      <c r="D36" s="24">
        <f>3045858</f>
        <v>3045858</v>
      </c>
    </row>
    <row r="37" spans="1:5" ht="13" x14ac:dyDescent="0.3">
      <c r="A37" s="26"/>
      <c r="B37" s="27"/>
      <c r="C37" s="22">
        <f>SUM(C35:C36)</f>
        <v>3392460</v>
      </c>
      <c r="D37" s="23">
        <f>SUM(D35:D36)</f>
        <v>3392460</v>
      </c>
    </row>
    <row r="38" spans="1:5" ht="13" x14ac:dyDescent="0.3">
      <c r="A38" s="32" t="s">
        <v>33</v>
      </c>
      <c r="B38" s="19"/>
      <c r="C38" s="25"/>
      <c r="D38" s="24"/>
    </row>
    <row r="39" spans="1:5" ht="13" x14ac:dyDescent="0.3">
      <c r="A39" s="17" t="s">
        <v>6</v>
      </c>
      <c r="B39" s="14"/>
      <c r="C39" s="15">
        <v>75289</v>
      </c>
      <c r="D39" s="16">
        <v>106114</v>
      </c>
    </row>
    <row r="40" spans="1:5" s="33" customFormat="1" ht="13" x14ac:dyDescent="0.3">
      <c r="A40" s="17" t="s">
        <v>7</v>
      </c>
      <c r="B40" s="14"/>
      <c r="C40" s="15">
        <v>53384</v>
      </c>
      <c r="D40" s="16">
        <f>53384</f>
        <v>53384</v>
      </c>
      <c r="E40" s="3"/>
    </row>
    <row r="41" spans="1:5" s="33" customFormat="1" ht="13" x14ac:dyDescent="0.3">
      <c r="A41" s="17" t="s">
        <v>34</v>
      </c>
      <c r="B41" s="14">
        <v>13</v>
      </c>
      <c r="C41" s="15">
        <v>479701</v>
      </c>
      <c r="D41" s="16">
        <v>521692</v>
      </c>
      <c r="E41" s="3"/>
    </row>
    <row r="42" spans="1:5" s="33" customFormat="1" ht="13" x14ac:dyDescent="0.3">
      <c r="A42" s="17" t="s">
        <v>35</v>
      </c>
      <c r="B42" s="14"/>
      <c r="C42" s="15">
        <v>83018</v>
      </c>
      <c r="D42" s="16">
        <v>24803</v>
      </c>
      <c r="E42" s="3"/>
    </row>
    <row r="43" spans="1:5" s="33" customFormat="1" ht="13" x14ac:dyDescent="0.3">
      <c r="A43" s="17" t="s">
        <v>36</v>
      </c>
      <c r="B43" s="14"/>
      <c r="C43" s="15">
        <v>0</v>
      </c>
      <c r="D43" s="16">
        <v>244186</v>
      </c>
      <c r="E43" s="3"/>
    </row>
    <row r="44" spans="1:5" s="33" customFormat="1" ht="13" x14ac:dyDescent="0.3">
      <c r="A44" s="26"/>
      <c r="B44" s="27"/>
      <c r="C44" s="22">
        <f>SUM(C39:C43)</f>
        <v>691392</v>
      </c>
      <c r="D44" s="23">
        <f>SUM(D39:D43)</f>
        <v>950179</v>
      </c>
      <c r="E44" s="3"/>
    </row>
    <row r="45" spans="1:5" s="33" customFormat="1" ht="13" x14ac:dyDescent="0.3">
      <c r="A45" s="26"/>
      <c r="B45" s="27"/>
      <c r="C45" s="22">
        <f>C37+C44</f>
        <v>4083852</v>
      </c>
      <c r="D45" s="23">
        <f>D37+D44</f>
        <v>4342639</v>
      </c>
      <c r="E45" s="3"/>
    </row>
    <row r="46" spans="1:5" s="33" customFormat="1" thickBot="1" x14ac:dyDescent="0.35">
      <c r="A46" s="28" t="s">
        <v>37</v>
      </c>
      <c r="B46" s="29"/>
      <c r="C46" s="30">
        <f>C32+C37+C44</f>
        <v>25983798</v>
      </c>
      <c r="D46" s="31">
        <f>D32+D37+D44</f>
        <v>25804605</v>
      </c>
      <c r="E46" s="3"/>
    </row>
    <row r="47" spans="1:5" s="33" customFormat="1" ht="20" customHeight="1" x14ac:dyDescent="0.3">
      <c r="A47" s="164" t="s">
        <v>65</v>
      </c>
      <c r="B47" s="164"/>
      <c r="C47" s="34">
        <f>(C26-C12-C37-C44)/13749.1*1000</f>
        <v>1512781.5638841814</v>
      </c>
      <c r="D47" s="35">
        <f>(D26-D12-D37-D44)/13749.1*1000</f>
        <v>1480499.3781411147</v>
      </c>
      <c r="E47" s="3"/>
    </row>
    <row r="48" spans="1:5" x14ac:dyDescent="0.35">
      <c r="C48" s="36"/>
      <c r="D48" s="36"/>
    </row>
    <row r="49" spans="1:4" x14ac:dyDescent="0.35">
      <c r="C49" s="36"/>
      <c r="D49" s="36"/>
    </row>
    <row r="50" spans="1:4" x14ac:dyDescent="0.35">
      <c r="C50" s="36"/>
      <c r="D50" s="36"/>
    </row>
    <row r="51" spans="1:4" x14ac:dyDescent="0.35">
      <c r="C51" s="36"/>
      <c r="D51" s="36"/>
    </row>
    <row r="52" spans="1:4" x14ac:dyDescent="0.35">
      <c r="C52" s="36"/>
      <c r="D52" s="36"/>
    </row>
    <row r="53" spans="1:4" x14ac:dyDescent="0.35">
      <c r="C53" s="36"/>
      <c r="D53" s="37"/>
    </row>
    <row r="54" spans="1:4" x14ac:dyDescent="0.35">
      <c r="A54" s="18" t="s">
        <v>38</v>
      </c>
      <c r="B54" s="38"/>
      <c r="C54" s="39"/>
      <c r="D54" s="32" t="s">
        <v>39</v>
      </c>
    </row>
    <row r="55" spans="1:4" x14ac:dyDescent="0.35">
      <c r="A55" s="40" t="s">
        <v>40</v>
      </c>
      <c r="B55" s="40"/>
      <c r="C55" s="41"/>
      <c r="D55" s="40" t="s">
        <v>41</v>
      </c>
    </row>
    <row r="56" spans="1:4" x14ac:dyDescent="0.35">
      <c r="A56" s="42" t="s">
        <v>42</v>
      </c>
      <c r="B56" s="40"/>
      <c r="C56" s="41"/>
      <c r="D56" s="42" t="s">
        <v>10</v>
      </c>
    </row>
    <row r="60" spans="1:4" x14ac:dyDescent="0.35">
      <c r="D60" s="3">
        <v>1</v>
      </c>
    </row>
  </sheetData>
  <mergeCells count="5">
    <mergeCell ref="A3:D3"/>
    <mergeCell ref="A4:D4"/>
    <mergeCell ref="A6:A7"/>
    <mergeCell ref="B6:B7"/>
    <mergeCell ref="A47:B4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workbookViewId="0">
      <selection activeCell="A4" sqref="A4:D4"/>
    </sheetView>
  </sheetViews>
  <sheetFormatPr defaultColWidth="9.1796875" defaultRowHeight="13" x14ac:dyDescent="0.3"/>
  <cols>
    <col min="1" max="1" width="34.81640625" style="44" customWidth="1"/>
    <col min="2" max="2" width="15.54296875" style="3" customWidth="1"/>
    <col min="3" max="3" width="16.81640625" style="90" customWidth="1"/>
    <col min="4" max="4" width="16.81640625" style="44" customWidth="1"/>
    <col min="5" max="16384" width="9.1796875" style="44"/>
  </cols>
  <sheetData>
    <row r="1" spans="1:4" x14ac:dyDescent="0.3">
      <c r="A1" s="1" t="s">
        <v>57</v>
      </c>
      <c r="B1" s="165"/>
      <c r="C1" s="165"/>
      <c r="D1" s="165"/>
    </row>
    <row r="2" spans="1:4" x14ac:dyDescent="0.3">
      <c r="A2" s="45"/>
      <c r="B2" s="45"/>
      <c r="C2" s="46"/>
      <c r="D2" s="47"/>
    </row>
    <row r="3" spans="1:4" x14ac:dyDescent="0.3">
      <c r="A3" s="158" t="s">
        <v>43</v>
      </c>
      <c r="B3" s="158"/>
      <c r="C3" s="158"/>
      <c r="D3" s="158"/>
    </row>
    <row r="4" spans="1:4" x14ac:dyDescent="0.3">
      <c r="A4" s="159" t="s">
        <v>58</v>
      </c>
      <c r="B4" s="159"/>
      <c r="C4" s="159"/>
      <c r="D4" s="159"/>
    </row>
    <row r="5" spans="1:4" x14ac:dyDescent="0.3">
      <c r="A5" s="48"/>
      <c r="B5" s="49"/>
      <c r="C5" s="166" t="s">
        <v>44</v>
      </c>
      <c r="D5" s="166"/>
    </row>
    <row r="6" spans="1:4" ht="33.65" customHeight="1" x14ac:dyDescent="0.3">
      <c r="A6" s="50" t="s">
        <v>15</v>
      </c>
      <c r="B6" s="51" t="s">
        <v>16</v>
      </c>
      <c r="C6" s="52" t="s">
        <v>63</v>
      </c>
      <c r="D6" s="53" t="s">
        <v>64</v>
      </c>
    </row>
    <row r="7" spans="1:4" x14ac:dyDescent="0.3">
      <c r="A7" s="54"/>
      <c r="B7" s="14"/>
      <c r="C7" s="55"/>
      <c r="D7" s="56"/>
    </row>
    <row r="8" spans="1:4" x14ac:dyDescent="0.3">
      <c r="A8" s="54" t="s">
        <v>45</v>
      </c>
      <c r="B8" s="14">
        <v>14</v>
      </c>
      <c r="C8" s="57">
        <v>1222286</v>
      </c>
      <c r="D8" s="58">
        <v>662342</v>
      </c>
    </row>
    <row r="9" spans="1:4" x14ac:dyDescent="0.3">
      <c r="A9" s="59" t="s">
        <v>46</v>
      </c>
      <c r="B9" s="60">
        <v>15</v>
      </c>
      <c r="C9" s="61">
        <v>-721281</v>
      </c>
      <c r="D9" s="62">
        <v>-506343</v>
      </c>
    </row>
    <row r="10" spans="1:4" x14ac:dyDescent="0.3">
      <c r="A10" s="63" t="s">
        <v>47</v>
      </c>
      <c r="B10" s="64"/>
      <c r="C10" s="57">
        <f>SUM(C8:C9)</f>
        <v>501005</v>
      </c>
      <c r="D10" s="58">
        <f>SUM(D8:D9)</f>
        <v>155999</v>
      </c>
    </row>
    <row r="11" spans="1:4" x14ac:dyDescent="0.3">
      <c r="A11" s="54"/>
      <c r="B11" s="14"/>
      <c r="C11" s="44"/>
      <c r="D11" s="58"/>
    </row>
    <row r="12" spans="1:4" x14ac:dyDescent="0.3">
      <c r="A12" s="54" t="s">
        <v>48</v>
      </c>
      <c r="B12" s="14">
        <v>16</v>
      </c>
      <c r="C12" s="57">
        <v>-32892</v>
      </c>
      <c r="D12" s="58">
        <v>-77088</v>
      </c>
    </row>
    <row r="13" spans="1:4" ht="13.5" thickBot="1" x14ac:dyDescent="0.35">
      <c r="A13" s="65" t="s">
        <v>49</v>
      </c>
      <c r="B13" s="66">
        <v>17</v>
      </c>
      <c r="C13" s="67">
        <v>-98479</v>
      </c>
      <c r="D13" s="68">
        <v>-82931</v>
      </c>
    </row>
    <row r="14" spans="1:4" x14ac:dyDescent="0.3">
      <c r="A14" s="69" t="s">
        <v>66</v>
      </c>
      <c r="B14" s="70"/>
      <c r="C14" s="71">
        <f>SUM(C10:C13)</f>
        <v>369634</v>
      </c>
      <c r="D14" s="72">
        <f>SUM(D10:D13)</f>
        <v>-4020</v>
      </c>
    </row>
    <row r="15" spans="1:4" x14ac:dyDescent="0.3">
      <c r="A15" s="69"/>
      <c r="B15" s="70"/>
      <c r="C15" s="71"/>
      <c r="D15" s="72"/>
    </row>
    <row r="16" spans="1:4" x14ac:dyDescent="0.3">
      <c r="A16" s="54" t="s">
        <v>50</v>
      </c>
      <c r="B16" s="14"/>
      <c r="C16" s="57">
        <v>4787.8990400000002</v>
      </c>
      <c r="D16" s="58">
        <v>7880</v>
      </c>
    </row>
    <row r="17" spans="1:4" x14ac:dyDescent="0.3">
      <c r="A17" s="73" t="s">
        <v>11</v>
      </c>
      <c r="B17" s="19"/>
      <c r="C17" s="74">
        <v>41.564620000000005</v>
      </c>
      <c r="D17" s="75">
        <v>979055</v>
      </c>
    </row>
    <row r="18" spans="1:4" ht="12.75" customHeight="1" x14ac:dyDescent="0.3">
      <c r="A18" s="73" t="s">
        <v>12</v>
      </c>
      <c r="B18" s="19"/>
      <c r="C18" s="74">
        <v>-42.538290000000003</v>
      </c>
      <c r="D18" s="75">
        <v>-638650</v>
      </c>
    </row>
    <row r="19" spans="1:4" ht="25.5" customHeight="1" x14ac:dyDescent="0.3">
      <c r="A19" s="73" t="s">
        <v>51</v>
      </c>
      <c r="B19" s="19"/>
      <c r="C19" s="74"/>
      <c r="D19" s="75"/>
    </row>
    <row r="20" spans="1:4" x14ac:dyDescent="0.3">
      <c r="A20" s="59" t="s">
        <v>52</v>
      </c>
      <c r="B20" s="60">
        <v>18</v>
      </c>
      <c r="C20" s="34">
        <v>0</v>
      </c>
      <c r="D20" s="62">
        <v>-715723</v>
      </c>
    </row>
    <row r="21" spans="1:4" x14ac:dyDescent="0.3">
      <c r="A21" s="63" t="s">
        <v>53</v>
      </c>
      <c r="B21" s="64"/>
      <c r="C21" s="57">
        <f>SUM(C14:C20)</f>
        <v>374420.92537000001</v>
      </c>
      <c r="D21" s="58">
        <f>SUM(D14:D20)</f>
        <v>-371458</v>
      </c>
    </row>
    <row r="22" spans="1:4" ht="12.75" customHeight="1" x14ac:dyDescent="0.3">
      <c r="A22" s="73" t="s">
        <v>54</v>
      </c>
      <c r="B22" s="19"/>
      <c r="C22" s="74">
        <v>63559</v>
      </c>
      <c r="D22" s="15">
        <v>0</v>
      </c>
    </row>
    <row r="23" spans="1:4" ht="12.75" customHeight="1" x14ac:dyDescent="0.3">
      <c r="A23" s="59" t="s">
        <v>55</v>
      </c>
      <c r="B23" s="60"/>
      <c r="C23" s="34">
        <v>0</v>
      </c>
      <c r="D23" s="34">
        <v>0</v>
      </c>
    </row>
    <row r="24" spans="1:4" ht="12.75" customHeight="1" x14ac:dyDescent="0.3">
      <c r="A24" s="76" t="s">
        <v>61</v>
      </c>
      <c r="B24" s="51"/>
      <c r="C24" s="61">
        <f>SUM(C21:C23)</f>
        <v>437979.92537000001</v>
      </c>
      <c r="D24" s="62">
        <f>SUM(D21:D23)</f>
        <v>-371458</v>
      </c>
    </row>
    <row r="25" spans="1:4" ht="13.5" customHeight="1" thickBot="1" x14ac:dyDescent="0.35">
      <c r="A25" s="77" t="s">
        <v>62</v>
      </c>
      <c r="B25" s="78"/>
      <c r="C25" s="67">
        <f>C24</f>
        <v>437979.92537000001</v>
      </c>
      <c r="D25" s="68">
        <f>D24</f>
        <v>-371458</v>
      </c>
    </row>
    <row r="26" spans="1:4" x14ac:dyDescent="0.3">
      <c r="A26" s="63"/>
      <c r="B26" s="64"/>
      <c r="C26" s="91"/>
      <c r="D26" s="91"/>
    </row>
    <row r="27" spans="1:4" x14ac:dyDescent="0.3">
      <c r="A27" s="63" t="s">
        <v>13</v>
      </c>
      <c r="B27" s="64"/>
      <c r="C27" s="79"/>
      <c r="D27" s="80"/>
    </row>
    <row r="28" spans="1:4" ht="14" customHeight="1" x14ac:dyDescent="0.35">
      <c r="A28" s="92" t="s">
        <v>67</v>
      </c>
      <c r="B28" s="93"/>
      <c r="C28" s="94">
        <f>C25/(99100+13650000)*1000</f>
        <v>31.855170547163087</v>
      </c>
      <c r="D28" s="95">
        <f>D25/99100*1000</f>
        <v>-3748.3148335015139</v>
      </c>
    </row>
    <row r="30" spans="1:4" ht="13.5" x14ac:dyDescent="0.35">
      <c r="A30" s="81"/>
      <c r="B30" s="82"/>
      <c r="C30" s="83"/>
      <c r="D30" s="81"/>
    </row>
    <row r="31" spans="1:4" ht="13.5" x14ac:dyDescent="0.35">
      <c r="A31" s="73" t="s">
        <v>38</v>
      </c>
      <c r="B31" s="38"/>
      <c r="C31" s="84"/>
      <c r="D31" s="73" t="s">
        <v>39</v>
      </c>
    </row>
    <row r="32" spans="1:4" ht="13.5" x14ac:dyDescent="0.35">
      <c r="A32" s="85" t="s">
        <v>40</v>
      </c>
      <c r="B32" s="40"/>
      <c r="C32" s="86"/>
      <c r="D32" s="87" t="s">
        <v>41</v>
      </c>
    </row>
    <row r="33" spans="1:4" ht="13.5" x14ac:dyDescent="0.35">
      <c r="A33" s="88" t="s">
        <v>42</v>
      </c>
      <c r="B33" s="40"/>
      <c r="C33" s="86"/>
      <c r="D33" s="89" t="s">
        <v>10</v>
      </c>
    </row>
  </sheetData>
  <mergeCells count="4">
    <mergeCell ref="B1:D1"/>
    <mergeCell ref="A3:D3"/>
    <mergeCell ref="A4:D4"/>
    <mergeCell ref="C5:D5"/>
  </mergeCells>
  <pageMargins left="0.51181102362204722" right="0.5118110236220472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1A83-EE89-47F0-A47D-F3C7F2418AAF}">
  <sheetPr>
    <pageSetUpPr fitToPage="1"/>
  </sheetPr>
  <dimension ref="A1:D58"/>
  <sheetViews>
    <sheetView zoomScale="80" zoomScaleNormal="80" workbookViewId="0">
      <pane ySplit="6" topLeftCell="A7" activePane="bottomLeft" state="frozen"/>
      <selection activeCell="J33" sqref="J33"/>
      <selection pane="bottomLeft" activeCell="E13" sqref="E13"/>
    </sheetView>
  </sheetViews>
  <sheetFormatPr defaultColWidth="38.1796875" defaultRowHeight="13" x14ac:dyDescent="0.3"/>
  <cols>
    <col min="1" max="1" width="38.81640625" style="97" customWidth="1"/>
    <col min="2" max="2" width="22.26953125" style="97" customWidth="1"/>
    <col min="3" max="3" width="21" style="97" customWidth="1"/>
    <col min="4" max="4" width="12.1796875" style="97" customWidth="1"/>
    <col min="5" max="5" width="12.7265625" style="97" customWidth="1"/>
    <col min="6" max="16384" width="38.1796875" style="97"/>
  </cols>
  <sheetData>
    <row r="1" spans="1:4" x14ac:dyDescent="0.3">
      <c r="A1" s="96" t="str">
        <f>[1]Баланс!A1</f>
        <v xml:space="preserve">АО "Phystech II" </v>
      </c>
      <c r="B1" s="167"/>
      <c r="C1" s="167"/>
      <c r="D1" s="96"/>
    </row>
    <row r="2" spans="1:4" ht="11.25" customHeight="1" x14ac:dyDescent="0.3">
      <c r="A2" s="98"/>
      <c r="B2" s="98"/>
      <c r="C2" s="98"/>
    </row>
    <row r="3" spans="1:4" x14ac:dyDescent="0.3">
      <c r="A3" s="168" t="s">
        <v>68</v>
      </c>
      <c r="B3" s="168"/>
      <c r="C3" s="168"/>
    </row>
    <row r="4" spans="1:4" x14ac:dyDescent="0.3">
      <c r="A4" s="168" t="s">
        <v>69</v>
      </c>
      <c r="B4" s="168"/>
      <c r="C4" s="168"/>
    </row>
    <row r="5" spans="1:4" x14ac:dyDescent="0.3">
      <c r="A5" s="98"/>
      <c r="B5" s="169" t="s">
        <v>44</v>
      </c>
      <c r="C5" s="169"/>
    </row>
    <row r="6" spans="1:4" ht="26" x14ac:dyDescent="0.3">
      <c r="A6" s="99" t="s">
        <v>15</v>
      </c>
      <c r="B6" s="100" t="s">
        <v>70</v>
      </c>
      <c r="C6" s="100" t="s">
        <v>71</v>
      </c>
    </row>
    <row r="7" spans="1:4" x14ac:dyDescent="0.3">
      <c r="A7" s="101"/>
      <c r="B7" s="102"/>
      <c r="C7" s="102"/>
    </row>
    <row r="8" spans="1:4" ht="26" x14ac:dyDescent="0.3">
      <c r="A8" s="103" t="s">
        <v>72</v>
      </c>
      <c r="B8" s="104"/>
      <c r="C8" s="104"/>
    </row>
    <row r="9" spans="1:4" x14ac:dyDescent="0.3">
      <c r="A9" s="103" t="s">
        <v>73</v>
      </c>
      <c r="B9" s="102">
        <v>982655.67770999996</v>
      </c>
      <c r="C9" s="102">
        <v>1276065.4419300002</v>
      </c>
    </row>
    <row r="10" spans="1:4" x14ac:dyDescent="0.3">
      <c r="A10" s="101" t="s">
        <v>74</v>
      </c>
      <c r="B10" s="105"/>
      <c r="C10" s="105"/>
    </row>
    <row r="11" spans="1:4" x14ac:dyDescent="0.3">
      <c r="A11" s="101" t="s">
        <v>75</v>
      </c>
      <c r="B11" s="106">
        <v>971941.375</v>
      </c>
      <c r="C11" s="106">
        <v>206213</v>
      </c>
    </row>
    <row r="12" spans="1:4" x14ac:dyDescent="0.3">
      <c r="A12" s="101" t="s">
        <v>76</v>
      </c>
      <c r="B12" s="106"/>
      <c r="C12" s="106">
        <v>1010581.0313500001</v>
      </c>
    </row>
    <row r="13" spans="1:4" x14ac:dyDescent="0.3">
      <c r="A13" s="101" t="s">
        <v>77</v>
      </c>
      <c r="B13" s="106">
        <v>10714.302710000002</v>
      </c>
      <c r="C13" s="106">
        <v>59271.410579999996</v>
      </c>
    </row>
    <row r="14" spans="1:4" x14ac:dyDescent="0.3">
      <c r="A14" s="103" t="s">
        <v>78</v>
      </c>
      <c r="B14" s="102">
        <v>-821613.96610000008</v>
      </c>
      <c r="C14" s="102">
        <v>-1157375.9676600001</v>
      </c>
    </row>
    <row r="15" spans="1:4" x14ac:dyDescent="0.3">
      <c r="A15" s="101" t="s">
        <v>74</v>
      </c>
      <c r="B15" s="107"/>
      <c r="C15" s="107"/>
    </row>
    <row r="16" spans="1:4" x14ac:dyDescent="0.3">
      <c r="A16" s="101" t="s">
        <v>79</v>
      </c>
      <c r="B16" s="106">
        <v>-494149.57361999998</v>
      </c>
      <c r="C16" s="106">
        <v>-655226.26370000001</v>
      </c>
    </row>
    <row r="17" spans="1:3" x14ac:dyDescent="0.3">
      <c r="A17" s="101" t="s">
        <v>80</v>
      </c>
      <c r="B17" s="106"/>
      <c r="C17" s="106"/>
    </row>
    <row r="18" spans="1:3" x14ac:dyDescent="0.3">
      <c r="A18" s="101" t="s">
        <v>81</v>
      </c>
      <c r="B18" s="106">
        <v>-100481.73592000001</v>
      </c>
      <c r="C18" s="106">
        <v>-91673.809469999993</v>
      </c>
    </row>
    <row r="19" spans="1:3" x14ac:dyDescent="0.3">
      <c r="A19" s="101" t="s">
        <v>82</v>
      </c>
      <c r="B19" s="106">
        <v>-207664.99193000002</v>
      </c>
      <c r="C19" s="106">
        <v>-206780.66855999999</v>
      </c>
    </row>
    <row r="20" spans="1:3" x14ac:dyDescent="0.3">
      <c r="A20" s="101" t="s">
        <v>83</v>
      </c>
      <c r="B20" s="106">
        <v>-19317.664629999999</v>
      </c>
      <c r="C20" s="106">
        <v>-2758.1914300000003</v>
      </c>
    </row>
    <row r="21" spans="1:3" x14ac:dyDescent="0.3">
      <c r="A21" s="101" t="s">
        <v>84</v>
      </c>
      <c r="B21" s="106"/>
      <c r="C21" s="106">
        <v>-200937.03450000001</v>
      </c>
    </row>
    <row r="22" spans="1:3" ht="26" x14ac:dyDescent="0.3">
      <c r="A22" s="108" t="s">
        <v>85</v>
      </c>
      <c r="B22" s="109">
        <v>161041.71160999988</v>
      </c>
      <c r="C22" s="110">
        <v>118689.47427000012</v>
      </c>
    </row>
    <row r="23" spans="1:3" x14ac:dyDescent="0.3">
      <c r="A23" s="103"/>
      <c r="B23" s="107"/>
      <c r="C23" s="107"/>
    </row>
    <row r="24" spans="1:3" ht="26" x14ac:dyDescent="0.3">
      <c r="A24" s="103" t="s">
        <v>86</v>
      </c>
      <c r="B24" s="107"/>
      <c r="C24" s="107"/>
    </row>
    <row r="25" spans="1:3" ht="25.5" customHeight="1" x14ac:dyDescent="0.3">
      <c r="A25" s="103" t="s">
        <v>73</v>
      </c>
      <c r="B25" s="107">
        <v>6604.232</v>
      </c>
      <c r="C25" s="107">
        <v>0</v>
      </c>
    </row>
    <row r="26" spans="1:3" x14ac:dyDescent="0.3">
      <c r="A26" s="101" t="s">
        <v>74</v>
      </c>
      <c r="B26" s="107"/>
      <c r="C26" s="107"/>
    </row>
    <row r="27" spans="1:3" ht="12.75" customHeight="1" x14ac:dyDescent="0.3">
      <c r="A27" s="101" t="s">
        <v>87</v>
      </c>
      <c r="B27" s="106"/>
    </row>
    <row r="28" spans="1:3" x14ac:dyDescent="0.3">
      <c r="A28" s="101" t="s">
        <v>88</v>
      </c>
      <c r="B28" s="106"/>
      <c r="C28" s="106"/>
    </row>
    <row r="29" spans="1:3" x14ac:dyDescent="0.3">
      <c r="A29" s="101" t="s">
        <v>89</v>
      </c>
      <c r="B29" s="106">
        <v>6604.232</v>
      </c>
      <c r="C29" s="106"/>
    </row>
    <row r="30" spans="1:3" x14ac:dyDescent="0.3">
      <c r="A30" s="103" t="s">
        <v>78</v>
      </c>
      <c r="B30" s="105">
        <v>-124833.68580000001</v>
      </c>
      <c r="C30" s="105">
        <v>-25168.446199999998</v>
      </c>
    </row>
    <row r="31" spans="1:3" ht="26" x14ac:dyDescent="0.3">
      <c r="A31" s="101" t="s">
        <v>90</v>
      </c>
      <c r="B31" s="106">
        <v>-119794.9712</v>
      </c>
      <c r="C31" s="106">
        <v>-9596.4461999999985</v>
      </c>
    </row>
    <row r="32" spans="1:3" x14ac:dyDescent="0.3">
      <c r="A32" s="101" t="s">
        <v>91</v>
      </c>
      <c r="B32" s="106"/>
      <c r="C32" s="106"/>
    </row>
    <row r="33" spans="1:3" ht="12.75" customHeight="1" x14ac:dyDescent="0.3">
      <c r="A33" s="101" t="s">
        <v>83</v>
      </c>
      <c r="B33" s="106">
        <v>-5038.7145999999993</v>
      </c>
      <c r="C33" s="106">
        <v>-15572</v>
      </c>
    </row>
    <row r="34" spans="1:3" ht="26" x14ac:dyDescent="0.3">
      <c r="A34" s="108" t="s">
        <v>92</v>
      </c>
      <c r="B34" s="109">
        <v>-118229.4538</v>
      </c>
      <c r="C34" s="111">
        <v>-25168.446199999998</v>
      </c>
    </row>
    <row r="35" spans="1:3" ht="12.75" customHeight="1" x14ac:dyDescent="0.3">
      <c r="A35" s="103"/>
      <c r="B35" s="107"/>
      <c r="C35" s="112"/>
    </row>
    <row r="36" spans="1:3" ht="26" x14ac:dyDescent="0.3">
      <c r="A36" s="103" t="s">
        <v>93</v>
      </c>
      <c r="B36" s="107"/>
      <c r="C36" s="112"/>
    </row>
    <row r="37" spans="1:3" x14ac:dyDescent="0.3">
      <c r="A37" s="103" t="s">
        <v>73</v>
      </c>
      <c r="B37" s="105">
        <v>3304.4536400000002</v>
      </c>
      <c r="C37" s="113">
        <v>402999.36249000003</v>
      </c>
    </row>
    <row r="38" spans="1:3" x14ac:dyDescent="0.3">
      <c r="A38" s="101" t="s">
        <v>74</v>
      </c>
      <c r="B38" s="106"/>
      <c r="C38" s="114"/>
    </row>
    <row r="39" spans="1:3" x14ac:dyDescent="0.3">
      <c r="A39" s="101" t="s">
        <v>94</v>
      </c>
      <c r="B39" s="106"/>
      <c r="C39" s="114"/>
    </row>
    <row r="40" spans="1:3" ht="12.75" customHeight="1" x14ac:dyDescent="0.3">
      <c r="A40" s="101" t="s">
        <v>95</v>
      </c>
      <c r="C40" s="106">
        <v>400000</v>
      </c>
    </row>
    <row r="41" spans="1:3" ht="12.75" customHeight="1" x14ac:dyDescent="0.3">
      <c r="A41" s="101" t="s">
        <v>96</v>
      </c>
      <c r="B41" s="106"/>
      <c r="C41" s="115"/>
    </row>
    <row r="42" spans="1:3" ht="12.75" customHeight="1" x14ac:dyDescent="0.3">
      <c r="A42" s="101" t="s">
        <v>89</v>
      </c>
      <c r="B42" s="106">
        <v>3304.4536400000002</v>
      </c>
      <c r="C42" s="114">
        <v>2999.3624900000004</v>
      </c>
    </row>
    <row r="43" spans="1:3" ht="12.75" customHeight="1" x14ac:dyDescent="0.3">
      <c r="A43" s="103" t="s">
        <v>78</v>
      </c>
      <c r="B43" s="105">
        <v>0</v>
      </c>
      <c r="C43" s="113">
        <v>-505062.96549999999</v>
      </c>
    </row>
    <row r="44" spans="1:3" x14ac:dyDescent="0.3">
      <c r="A44" s="101" t="s">
        <v>74</v>
      </c>
      <c r="B44" s="106"/>
      <c r="C44" s="114"/>
    </row>
    <row r="45" spans="1:3" ht="12.75" customHeight="1" x14ac:dyDescent="0.3">
      <c r="A45" s="101" t="s">
        <v>97</v>
      </c>
      <c r="B45" s="106"/>
      <c r="C45" s="106">
        <v>-505062.96549999999</v>
      </c>
    </row>
    <row r="46" spans="1:3" x14ac:dyDescent="0.3">
      <c r="A46" s="101" t="s">
        <v>84</v>
      </c>
      <c r="B46" s="106"/>
      <c r="C46" s="115"/>
    </row>
    <row r="47" spans="1:3" ht="12.75" customHeight="1" x14ac:dyDescent="0.3">
      <c r="A47" s="101" t="s">
        <v>98</v>
      </c>
      <c r="B47" s="106"/>
      <c r="C47" s="114"/>
    </row>
    <row r="48" spans="1:3" ht="13.5" thickBot="1" x14ac:dyDescent="0.35">
      <c r="A48" s="101" t="s">
        <v>99</v>
      </c>
      <c r="B48" s="106"/>
      <c r="C48" s="114"/>
    </row>
    <row r="49" spans="1:3" ht="26.5" thickBot="1" x14ac:dyDescent="0.35">
      <c r="A49" s="116" t="s">
        <v>100</v>
      </c>
      <c r="B49" s="117">
        <v>3304.4536400000002</v>
      </c>
      <c r="C49" s="117">
        <v>-102063.60300999996</v>
      </c>
    </row>
    <row r="50" spans="1:3" ht="26.5" thickBot="1" x14ac:dyDescent="0.35">
      <c r="A50" s="116" t="s">
        <v>101</v>
      </c>
      <c r="B50" s="118"/>
      <c r="C50" s="119">
        <v>40</v>
      </c>
    </row>
    <row r="51" spans="1:3" ht="25.5" customHeight="1" x14ac:dyDescent="0.3">
      <c r="A51" s="120" t="s">
        <v>102</v>
      </c>
      <c r="B51" s="121">
        <v>46116.711449999886</v>
      </c>
      <c r="C51" s="121">
        <v>-8542.5749399998458</v>
      </c>
    </row>
    <row r="52" spans="1:3" ht="25.5" customHeight="1" x14ac:dyDescent="0.3">
      <c r="A52" s="108" t="s">
        <v>103</v>
      </c>
      <c r="B52" s="122">
        <v>7675.36607</v>
      </c>
      <c r="C52" s="123">
        <v>17478.958420000003</v>
      </c>
    </row>
    <row r="53" spans="1:3" ht="26" x14ac:dyDescent="0.3">
      <c r="A53" s="108" t="s">
        <v>104</v>
      </c>
      <c r="B53" s="122">
        <v>53792.07751999989</v>
      </c>
      <c r="C53" s="124">
        <v>8976.3834800001569</v>
      </c>
    </row>
    <row r="54" spans="1:3" x14ac:dyDescent="0.3">
      <c r="A54" s="125"/>
      <c r="B54" s="126">
        <f>B53-[1]Баланс!C14</f>
        <v>-191452.03917000012</v>
      </c>
      <c r="C54" s="126">
        <f>[1]Баланс!D23+[1]Баланс!D14</f>
        <v>252723.07511000001</v>
      </c>
    </row>
    <row r="55" spans="1:3" x14ac:dyDescent="0.3">
      <c r="A55" s="125"/>
      <c r="B55" s="125"/>
      <c r="C55" s="125"/>
    </row>
    <row r="56" spans="1:3" ht="6.75" customHeight="1" x14ac:dyDescent="0.3">
      <c r="A56" s="101" t="s">
        <v>38</v>
      </c>
      <c r="B56" s="127"/>
      <c r="C56" s="101" t="s">
        <v>39</v>
      </c>
    </row>
    <row r="57" spans="1:3" x14ac:dyDescent="0.3">
      <c r="A57" s="128" t="s">
        <v>40</v>
      </c>
      <c r="B57" s="128"/>
      <c r="C57" s="128" t="s">
        <v>41</v>
      </c>
    </row>
    <row r="58" spans="1:3" ht="28.5" customHeight="1" x14ac:dyDescent="0.3">
      <c r="A58" s="129" t="s">
        <v>42</v>
      </c>
      <c r="B58" s="128"/>
      <c r="C58" s="130" t="s">
        <v>10</v>
      </c>
    </row>
  </sheetData>
  <mergeCells count="4">
    <mergeCell ref="B1:C1"/>
    <mergeCell ref="A3:C3"/>
    <mergeCell ref="A4:C4"/>
    <mergeCell ref="B5:C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A2DF-3B8D-47E1-97F9-846F0EFF0CAE}">
  <sheetPr>
    <pageSetUpPr fitToPage="1"/>
  </sheetPr>
  <dimension ref="A1:F21"/>
  <sheetViews>
    <sheetView zoomScale="80" zoomScaleNormal="80" workbookViewId="0">
      <selection activeCell="A17" sqref="A17"/>
    </sheetView>
  </sheetViews>
  <sheetFormatPr defaultColWidth="9.1796875" defaultRowHeight="13" x14ac:dyDescent="0.3"/>
  <cols>
    <col min="1" max="1" width="32" style="97" bestFit="1" customWidth="1"/>
    <col min="2" max="2" width="17.54296875" style="97" customWidth="1"/>
    <col min="3" max="3" width="14.7265625" style="97" customWidth="1"/>
    <col min="4" max="5" width="19" style="97" customWidth="1"/>
    <col min="6" max="6" width="11.54296875" style="97" bestFit="1" customWidth="1"/>
    <col min="7" max="16384" width="9.1796875" style="97"/>
  </cols>
  <sheetData>
    <row r="1" spans="1:6" s="131" customFormat="1" ht="14" x14ac:dyDescent="0.3">
      <c r="A1" s="96" t="str">
        <f>[1]Баланс!A1</f>
        <v xml:space="preserve">АО "Phystech II" </v>
      </c>
      <c r="B1" s="167"/>
      <c r="C1" s="167"/>
      <c r="D1" s="167"/>
      <c r="E1" s="167"/>
    </row>
    <row r="2" spans="1:6" x14ac:dyDescent="0.3">
      <c r="A2" s="132"/>
      <c r="B2" s="133"/>
      <c r="C2" s="133"/>
      <c r="D2" s="134"/>
      <c r="E2" s="132"/>
    </row>
    <row r="3" spans="1:6" ht="14" x14ac:dyDescent="0.3">
      <c r="A3" s="170" t="s">
        <v>105</v>
      </c>
      <c r="B3" s="170"/>
      <c r="C3" s="170"/>
      <c r="D3" s="170"/>
      <c r="E3" s="171"/>
    </row>
    <row r="4" spans="1:6" s="131" customFormat="1" ht="14" x14ac:dyDescent="0.3">
      <c r="A4" s="168" t="str">
        <f>[1]ОПиУ!A4:D4</f>
        <v>За 1 квартал 2023</v>
      </c>
      <c r="B4" s="168"/>
      <c r="C4" s="168"/>
      <c r="D4" s="172"/>
      <c r="E4" s="172"/>
    </row>
    <row r="5" spans="1:6" x14ac:dyDescent="0.3">
      <c r="A5" s="133"/>
      <c r="B5" s="133"/>
      <c r="C5" s="133"/>
      <c r="D5" s="133"/>
      <c r="E5" s="135"/>
    </row>
    <row r="6" spans="1:6" ht="26.5" thickBot="1" x14ac:dyDescent="0.35">
      <c r="A6" s="136" t="s">
        <v>15</v>
      </c>
      <c r="B6" s="137" t="s">
        <v>30</v>
      </c>
      <c r="C6" s="137" t="s">
        <v>106</v>
      </c>
      <c r="D6" s="138" t="s">
        <v>31</v>
      </c>
      <c r="E6" s="137" t="s">
        <v>107</v>
      </c>
    </row>
    <row r="7" spans="1:6" ht="25.5" customHeight="1" x14ac:dyDescent="0.3">
      <c r="A7" s="120" t="s">
        <v>110</v>
      </c>
      <c r="B7" s="139">
        <v>99100</v>
      </c>
      <c r="C7" s="140"/>
      <c r="D7" s="139">
        <f>-14015867896.74/1000</f>
        <v>-14015867.896740001</v>
      </c>
      <c r="E7" s="139">
        <f>B7+D7</f>
        <v>-13916767.896740001</v>
      </c>
    </row>
    <row r="8" spans="1:6" x14ac:dyDescent="0.3">
      <c r="A8" s="101" t="s">
        <v>108</v>
      </c>
      <c r="B8" s="141"/>
      <c r="C8" s="142"/>
      <c r="D8" s="141"/>
      <c r="E8" s="141">
        <f>B8+D8</f>
        <v>0</v>
      </c>
    </row>
    <row r="9" spans="1:6" x14ac:dyDescent="0.3">
      <c r="A9" s="101" t="s">
        <v>109</v>
      </c>
      <c r="B9" s="143"/>
      <c r="C9" s="143"/>
      <c r="D9" s="143">
        <f>-371456609.5/1000</f>
        <v>-371456.60950000002</v>
      </c>
      <c r="E9" s="141">
        <f>B9+D9</f>
        <v>-371456.60950000002</v>
      </c>
    </row>
    <row r="10" spans="1:6" x14ac:dyDescent="0.3">
      <c r="A10" s="120" t="s">
        <v>111</v>
      </c>
      <c r="B10" s="144">
        <v>99100</v>
      </c>
      <c r="C10" s="144"/>
      <c r="D10" s="144">
        <f>D7+D8+D9</f>
        <v>-14387324.506240001</v>
      </c>
      <c r="E10" s="145">
        <f>B10+D10</f>
        <v>-14288224.506240001</v>
      </c>
      <c r="F10" s="146"/>
    </row>
    <row r="11" spans="1:6" x14ac:dyDescent="0.3">
      <c r="A11" s="103"/>
      <c r="B11" s="147"/>
      <c r="C11" s="147"/>
      <c r="D11" s="147"/>
      <c r="E11" s="147"/>
      <c r="F11" s="146"/>
    </row>
    <row r="12" spans="1:6" x14ac:dyDescent="0.3">
      <c r="A12" s="120" t="s">
        <v>112</v>
      </c>
      <c r="B12" s="144">
        <f>13749100000/1000</f>
        <v>13749100</v>
      </c>
      <c r="C12" s="144"/>
      <c r="D12" s="144">
        <f>7712865790.49/1000</f>
        <v>7712865.7904899996</v>
      </c>
      <c r="E12" s="144">
        <f>B12+D12</f>
        <v>21461965.790490001</v>
      </c>
      <c r="F12" s="148"/>
    </row>
    <row r="13" spans="1:6" x14ac:dyDescent="0.3">
      <c r="A13" s="120"/>
      <c r="B13" s="149"/>
      <c r="C13" s="149"/>
      <c r="D13" s="149"/>
      <c r="E13" s="149"/>
      <c r="F13" s="146"/>
    </row>
    <row r="14" spans="1:6" x14ac:dyDescent="0.3">
      <c r="A14" s="150" t="s">
        <v>109</v>
      </c>
      <c r="B14" s="151">
        <v>0</v>
      </c>
      <c r="C14" s="151"/>
      <c r="D14" s="152">
        <f>437980529.61/1000</f>
        <v>437980.52961000003</v>
      </c>
      <c r="E14" s="151">
        <f>C14+D14</f>
        <v>437980.52961000003</v>
      </c>
      <c r="F14" s="146"/>
    </row>
    <row r="15" spans="1:6" x14ac:dyDescent="0.3">
      <c r="A15" s="150"/>
      <c r="B15" s="153"/>
      <c r="C15" s="153"/>
      <c r="D15" s="153"/>
      <c r="E15" s="153"/>
      <c r="F15" s="146"/>
    </row>
    <row r="16" spans="1:6" ht="26" x14ac:dyDescent="0.3">
      <c r="A16" s="108" t="s">
        <v>113</v>
      </c>
      <c r="B16" s="109">
        <f>B12</f>
        <v>13749100</v>
      </c>
      <c r="C16" s="109"/>
      <c r="D16" s="109">
        <f>D12+D14</f>
        <v>8150846.3200999992</v>
      </c>
      <c r="E16" s="109">
        <f>E12+E14</f>
        <v>21899946.320100002</v>
      </c>
      <c r="F16" s="148"/>
    </row>
    <row r="17" spans="1:6" x14ac:dyDescent="0.3">
      <c r="A17" s="103"/>
      <c r="B17" s="154"/>
      <c r="C17" s="141"/>
      <c r="D17" s="141"/>
      <c r="E17" s="155">
        <f>[1]Баланс!C31</f>
        <v>-12825448.73373</v>
      </c>
      <c r="F17" s="156"/>
    </row>
    <row r="18" spans="1:6" s="131" customFormat="1" ht="14" x14ac:dyDescent="0.3">
      <c r="A18" s="125"/>
      <c r="B18" s="125"/>
      <c r="C18" s="125"/>
      <c r="E18" s="101"/>
    </row>
    <row r="19" spans="1:6" s="131" customFormat="1" ht="14" x14ac:dyDescent="0.3">
      <c r="A19" s="101" t="s">
        <v>38</v>
      </c>
      <c r="B19" s="127"/>
      <c r="D19" s="157"/>
      <c r="E19" s="101" t="s">
        <v>39</v>
      </c>
    </row>
    <row r="20" spans="1:6" s="131" customFormat="1" ht="14" x14ac:dyDescent="0.3">
      <c r="A20" s="128" t="s">
        <v>40</v>
      </c>
      <c r="B20" s="128"/>
      <c r="D20" s="157"/>
      <c r="E20" s="128" t="s">
        <v>41</v>
      </c>
    </row>
    <row r="21" spans="1:6" x14ac:dyDescent="0.3">
      <c r="A21" s="129" t="s">
        <v>42</v>
      </c>
      <c r="B21" s="128"/>
      <c r="E21" s="130" t="s">
        <v>10</v>
      </c>
    </row>
  </sheetData>
  <mergeCells count="3">
    <mergeCell ref="B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2024-05-22T06:08:09Z</dcterms:modified>
</cp:coreProperties>
</file>