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3515" activeTab="1"/>
  </bookViews>
  <sheets>
    <sheet name="бб" sheetId="1" r:id="rId1"/>
    <sheet name="ф2" sheetId="2" r:id="rId2"/>
    <sheet name="ф3 прямой" sheetId="3" r:id="rId3"/>
    <sheet name="ф4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mtbuh_24</author>
  </authors>
  <commentList>
    <comment ref="E26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  <comment ref="F26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  <comment ref="E41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  <comment ref="F41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</commentList>
</comments>
</file>

<file path=xl/sharedStrings.xml><?xml version="1.0" encoding="utf-8"?>
<sst xmlns="http://schemas.openxmlformats.org/spreadsheetml/2006/main" count="411" uniqueCount="289">
  <si>
    <t xml:space="preserve"> </t>
  </si>
  <si>
    <t xml:space="preserve"> тепловой и электрической энергии </t>
  </si>
  <si>
    <t xml:space="preserve"> В тысячах тенге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</si>
  <si>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</si>
  <si>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</si>
  <si>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</si>
  <si>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</si>
  <si>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</si>
  <si>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</si>
  <si>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</si>
  <si>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</si>
  <si>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</si>
  <si>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</si>
  <si>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</si>
  <si>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</si>
  <si>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</si>
  <si>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</si>
  <si>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</si>
  <si>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</si>
  <si>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</si>
  <si>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</si>
  <si>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</si>
  <si>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</si>
  <si>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</si>
  <si>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</si>
  <si>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</si>
  <si>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</si>
  <si>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</si>
  <si>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</si>
  <si>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</si>
  <si>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</si>
  <si>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</si>
  <si>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</si>
  <si>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</si>
  <si>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</si>
  <si>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</si>
  <si>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</si>
  <si>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</si>
  <si>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</si>
  <si>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</si>
  <si>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</si>
  <si>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</si>
  <si>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</si>
  <si>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</si>
  <si>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</si>
  <si>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</si>
  <si>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</si>
  <si>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</si>
  <si>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</si>
  <si>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</si>
  <si>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</si>
  <si>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</si>
  <si>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</si>
  <si>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</si>
  <si>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</si>
  <si>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</si>
  <si>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</si>
  <si>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</si>
  <si>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</si>
  <si>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</si>
  <si>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</si>
  <si>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</si>
  <si>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</si>
  <si>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</si>
  <si>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</si>
  <si>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</si>
  <si>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</si>
  <si>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</si>
  <si>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</si>
  <si>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</si>
  <si>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</si>
  <si>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</si>
  <si>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</si>
  <si>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</si>
  <si>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</si>
  <si>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</si>
  <si>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</si>
  <si>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</si>
  <si>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</si>
  <si>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</si>
  <si>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</si>
  <si>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</si>
  <si>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</si>
  <si>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</si>
  <si>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</si>
  <si>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</si>
  <si>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</si>
  <si>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</si>
  <si>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</si>
  <si>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</si>
  <si>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</si>
  <si>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</si>
  <si>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</si>
  <si>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</si>
  <si>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</si>
  <si>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</si>
  <si>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</si>
  <si>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</si>
  <si>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</si>
  <si>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</si>
  <si>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</si>
  <si>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</si>
  <si>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</si>
  <si>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</si>
  <si>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</si>
  <si>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</si>
  <si>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</si>
  <si>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</si>
  <si>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</si>
  <si>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</si>
  <si>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</si>
  <si>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</si>
  <si>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</si>
  <si>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</si>
  <si>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</si>
  <si>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</si>
  <si>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</si>
  <si>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</si>
  <si>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</si>
  <si>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</si>
  <si>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</si>
  <si>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</si>
  <si>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</si>
  <si>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</si>
  <si>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</si>
  <si>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</si>
  <si>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</si>
  <si>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</si>
  <si>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</si>
  <si>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</si>
  <si>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</si>
  <si>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</si>
  <si>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</si>
  <si>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</si>
  <si>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</si>
  <si>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</si>
  <si>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</si>
  <si>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</si>
  <si>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</si>
  <si>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132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</si>
  <si>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</si>
  <si>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</si>
  <si>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</si>
  <si>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</si>
  <si>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</si>
  <si>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</si>
  <si>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</si>
  <si>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</si>
  <si>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</si>
  <si>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</si>
  <si>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</si>
  <si>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</si>
  <si>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</si>
  <si>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</si>
  <si>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</si>
  <si>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</si>
  <si>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</si>
  <si>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</si>
  <si>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</si>
  <si>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</si>
  <si>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</si>
  <si>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</si>
  <si>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</si>
  <si>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</si>
  <si>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</si>
  <si>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</si>
  <si>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</si>
  <si>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</si>
  <si>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</si>
  <si>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</si>
  <si>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</si>
  <si>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</si>
  <si>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</si>
  <si>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</si>
  <si>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</si>
  <si>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</si>
  <si>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</si>
  <si>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</si>
  <si>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 xml:space="preserve"> В тыс. тенге</t>
  </si>
  <si>
    <t>На начало отчетного периода</t>
  </si>
  <si>
    <t>консолидированный</t>
  </si>
  <si>
    <t>Дополнительный оплаченный капитал</t>
  </si>
  <si>
    <t>Доп.оплач. капитал</t>
  </si>
  <si>
    <t>Дополнительно оплаченный капитал</t>
  </si>
  <si>
    <t xml:space="preserve">консолидированный 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</si>
  <si>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</si>
  <si>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</si>
  <si>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</si>
  <si>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</si>
  <si>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</si>
  <si>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</si>
  <si>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</si>
  <si>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</si>
  <si>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</si>
  <si>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</si>
  <si>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</si>
  <si>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</si>
  <si>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</si>
  <si>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</si>
  <si>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</si>
  <si>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</si>
  <si>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</si>
  <si>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</si>
  <si>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</si>
  <si>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</si>
  <si>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</si>
  <si>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</si>
  <si>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</si>
  <si>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</si>
  <si>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</si>
  <si>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</si>
  <si>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</si>
  <si>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</si>
  <si>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</si>
  <si>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</si>
  <si>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</si>
  <si>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</si>
  <si>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</si>
  <si>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</si>
  <si>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</si>
  <si>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</si>
  <si>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</si>
  <si>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</si>
  <si>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</si>
  <si>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</si>
  <si>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</si>
  <si>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</si>
  <si>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</si>
  <si>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</si>
  <si>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 xml:space="preserve">Председатель Правления                    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</si>
  <si>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</si>
  <si>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</si>
  <si>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t>Отчет о движении денежных средств (консолидированный)</t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</si>
  <si>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</si>
  <si>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</si>
  <si>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</si>
  <si>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</si>
  <si>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</si>
  <si>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</si>
  <si>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</si>
  <si>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</si>
  <si>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 val="single"/>
        <sz val="11"/>
        <rFont val="Times New Roman"/>
        <family val="1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</si>
  <si>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</si>
  <si>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</si>
  <si>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</si>
  <si>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</si>
  <si>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</si>
  <si>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</si>
  <si>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</si>
  <si>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</si>
  <si>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</si>
  <si>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</si>
  <si>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</si>
  <si>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</si>
  <si>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</si>
  <si>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</si>
  <si>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</si>
  <si>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</si>
  <si>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-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</si>
  <si>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</si>
  <si>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</si>
  <si>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</si>
  <si>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</si>
  <si>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</si>
  <si>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</si>
  <si>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</si>
  <si>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</si>
  <si>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</si>
  <si>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</si>
  <si>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</si>
  <si>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r>
      <t xml:space="preserve"> Вид деятельности организации  </t>
    </r>
    <r>
      <rPr>
        <b/>
        <u val="single"/>
        <sz val="12"/>
        <rFont val="Times New Roman"/>
        <family val="1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</si>
  <si>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</si>
  <si>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 val="single"/>
        <sz val="12"/>
        <rFont val="Times New Roman"/>
        <family val="1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</si>
  <si>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</si>
  <si>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</si>
  <si>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</si>
  <si>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</si>
  <si>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</si>
  <si>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</si>
  <si>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И.В.Татаров</t>
  </si>
  <si>
    <t>С.Н.Беликова</t>
  </si>
  <si>
    <t>Корректировка справедливой стоимости</t>
  </si>
  <si>
    <t>по состоянию на 30 Сентября 2013 года</t>
  </si>
  <si>
    <t xml:space="preserve"> За 9 месяцев 2013г.</t>
  </si>
  <si>
    <t>В  том числе     3 кв 2013г.</t>
  </si>
  <si>
    <t xml:space="preserve"> За 9 месяцев 2012г.</t>
  </si>
  <si>
    <t>В  том числе     3кв 2012г.</t>
  </si>
  <si>
    <t>Сальдо на 30 сентября отчетного года (стр.060-стр.070+стр.080-стр.090)</t>
  </si>
  <si>
    <t>Сальдо на 30 сентября предыдущего года (стр.160-стр.170+стр.180-стр.190)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</si>
</sst>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_ ;\-0\ 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_(* #,##0_);_(* \(#,##0\);_(* &quot;-&quot;_);_(@_)"/>
    <numFmt numFmtId="170" formatCode="_-* #,##0.0_р_._-;\-* #,##0.0_р_._-;_-* &quot;-&quot;_р_._-;_-@_-"/>
    <numFmt numFmtId="171" formatCode="_-* #,##0.00_р_._-;\-* #,##0.00_р_._-;_-* &quot;-&quot;_р_._-;_-@_-"/>
    <numFmt numFmtId="172" formatCode="_-* #,##0.000_р_._-;\-* #,##0.000_р_._-;_-* &quot;-&quot;_р_._-;_-@_-"/>
    <numFmt numFmtId="173" formatCode="_-* #,##0.0000_р_._-;\-* #,##0.0000_р_._-;_-* &quot;-&quot;_р_._-;_-@_-"/>
    <numFmt numFmtId="174" formatCode="_-* #,##0.00000_р_._-;\-* #,##0.00000_р_._-;_-* &quot;-&quot;_р_._-;_-@_-"/>
    <numFmt numFmtId="175" formatCode="_-* #,##0.0000_р_._-;\-* #,##0.00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41" fontId="7" fillId="0" borderId="2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/>
    </xf>
    <xf numFmtId="0" fontId="7" fillId="0" borderId="2" xfId="0" applyFont="1" applyBorder="1" applyAlignment="1">
      <alignment wrapText="1"/>
    </xf>
    <xf numFmtId="0" fontId="7" fillId="0" borderId="5" xfId="0" applyFont="1" applyBorder="1" applyAlignment="1">
      <alignment/>
    </xf>
    <xf numFmtId="49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1" fontId="7" fillId="0" borderId="2" xfId="0" applyNumberFormat="1" applyFont="1" applyBorder="1" applyAlignment="1" applyProtection="1">
      <alignment vertical="center"/>
      <protection locked="0"/>
    </xf>
    <xf numFmtId="41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7" fillId="0" borderId="2" xfId="0" applyNumberFormat="1" applyFont="1" applyBorder="1" applyAlignment="1" applyProtection="1">
      <alignment horizontal="left" vertical="center" shrinkToFit="1"/>
      <protection locked="0"/>
    </xf>
    <xf numFmtId="41" fontId="7" fillId="0" borderId="2" xfId="0" applyNumberFormat="1" applyFont="1" applyBorder="1" applyAlignment="1">
      <alignment vertical="center" shrinkToFit="1"/>
    </xf>
    <xf numFmtId="41" fontId="7" fillId="0" borderId="2" xfId="0" applyNumberFormat="1" applyFont="1" applyBorder="1" applyAlignment="1" applyProtection="1">
      <alignment vertical="center" shrinkToFit="1"/>
      <protection locked="0"/>
    </xf>
    <xf numFmtId="43" fontId="7" fillId="0" borderId="5" xfId="0" applyNumberFormat="1" applyFont="1" applyBorder="1" applyAlignment="1">
      <alignment vertical="center" shrinkToFit="1"/>
    </xf>
    <xf numFmtId="41" fontId="7" fillId="0" borderId="2" xfId="0" applyNumberFormat="1" applyFont="1" applyBorder="1" applyAlignment="1">
      <alignment horizontal="right" vertical="center" shrinkToFit="1"/>
    </xf>
    <xf numFmtId="41" fontId="7" fillId="0" borderId="2" xfId="0" applyNumberFormat="1" applyFont="1" applyBorder="1" applyAlignment="1" applyProtection="1">
      <alignment horizontal="right" vertical="center" shrinkToFit="1"/>
      <protection locked="0"/>
    </xf>
    <xf numFmtId="41" fontId="7" fillId="0" borderId="5" xfId="0" applyNumberFormat="1" applyFont="1" applyBorder="1" applyAlignment="1">
      <alignment horizontal="right" vertical="center" shrinkToFit="1"/>
    </xf>
    <xf numFmtId="41" fontId="7" fillId="0" borderId="4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6" xfId="0" applyFont="1" applyBorder="1" applyAlignment="1">
      <alignment horizontal="center" vertical="center" wrapText="1"/>
    </xf>
    <xf numFmtId="49" fontId="17" fillId="0" borderId="6" xfId="20" applyNumberFormat="1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49" fontId="17" fillId="0" borderId="6" xfId="0" applyNumberFormat="1" applyFont="1" applyBorder="1" applyAlignment="1">
      <alignment horizontal="center" vertical="center"/>
    </xf>
    <xf numFmtId="41" fontId="17" fillId="0" borderId="6" xfId="20" applyNumberFormat="1" applyFont="1" applyFill="1" applyBorder="1" applyAlignment="1">
      <alignment horizontal="right" vertical="center" shrinkToFit="1"/>
    </xf>
    <xf numFmtId="0" fontId="17" fillId="0" borderId="6" xfId="0" applyFont="1" applyBorder="1" applyAlignment="1">
      <alignment vertical="center" wrapText="1"/>
    </xf>
    <xf numFmtId="41" fontId="17" fillId="0" borderId="6" xfId="0" applyNumberFormat="1" applyFont="1" applyBorder="1" applyAlignment="1">
      <alignment horizontal="right" vertical="center" shrinkToFit="1"/>
    </xf>
    <xf numFmtId="41" fontId="17" fillId="0" borderId="6" xfId="20" applyNumberFormat="1" applyFont="1" applyBorder="1" applyAlignment="1">
      <alignment horizontal="right" vertical="center" shrinkToFit="1"/>
    </xf>
    <xf numFmtId="0" fontId="17" fillId="0" borderId="7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41" fontId="17" fillId="0" borderId="0" xfId="0" applyNumberFormat="1" applyFont="1" applyFill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1" fontId="19" fillId="0" borderId="0" xfId="0" applyNumberFormat="1" applyFont="1" applyFill="1" applyAlignment="1">
      <alignment vertical="center"/>
    </xf>
    <xf numFmtId="0" fontId="17" fillId="0" borderId="0" xfId="0" applyFont="1" applyAlignment="1">
      <alignment/>
    </xf>
    <xf numFmtId="41" fontId="19" fillId="0" borderId="0" xfId="0" applyNumberFormat="1" applyFont="1" applyAlignment="1">
      <alignment vertical="center"/>
    </xf>
    <xf numFmtId="41" fontId="7" fillId="0" borderId="2" xfId="0" applyNumberFormat="1" applyFont="1" applyFill="1" applyBorder="1" applyAlignment="1">
      <alignment horizontal="right" vertical="center" shrinkToFit="1"/>
    </xf>
    <xf numFmtId="41" fontId="7" fillId="0" borderId="1" xfId="0" applyNumberFormat="1" applyFont="1" applyBorder="1" applyAlignment="1">
      <alignment horizontal="right" vertical="center" shrinkToFit="1"/>
    </xf>
    <xf numFmtId="41" fontId="7" fillId="0" borderId="1" xfId="0" applyNumberFormat="1" applyFont="1" applyFill="1" applyBorder="1" applyAlignment="1">
      <alignment horizontal="right" vertical="center" shrinkToFit="1"/>
    </xf>
    <xf numFmtId="41" fontId="7" fillId="0" borderId="2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 shrinkToFit="1"/>
    </xf>
    <xf numFmtId="41" fontId="7" fillId="0" borderId="2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1" fontId="16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 vertical="center" shrinkToFit="1"/>
    </xf>
    <xf numFmtId="171" fontId="7" fillId="0" borderId="5" xfId="0" applyNumberFormat="1" applyFont="1" applyBorder="1" applyAlignment="1">
      <alignment horizontal="right" vertical="center" shrinkToFit="1"/>
    </xf>
    <xf numFmtId="168" fontId="7" fillId="0" borderId="2" xfId="20" applyNumberFormat="1" applyFont="1" applyBorder="1" applyAlignment="1">
      <alignment horizontal="right" vertical="center" shrinkToFi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3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447675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0773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1066800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24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72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tbuh_10\&#1056;&#1072;&#1073;&#1086;&#1095;&#1080;&#1081;%20&#1089;&#1090;&#1086;&#1083;\&#1041;&#1080;&#1088;&#1078;&#1072;\&#1041;&#1080;&#1088;&#1078;&#1072;\2013\1%20%20&#1087;&#1086;&#1083;&#1091;&#1075;&#1086;&#1076;&#1080;&#1077;%202013%20&#1075;\&#1060;&#1080;&#1085;.&#1086;&#1090;&#1095;&#1077;&#1090;%201%20&#1087;&#1086;&#1083;&#1091;&#1075;&#1086;&#1076;&#1080;&#1077;%202013%20&#1075;.%20&#1082;&#1086;&#1085;&#1089;&#1086;&#1083;%20&#1073;&#1080;&#1088;&#107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б"/>
      <sheetName val="ф2"/>
      <sheetName val="ф3 прямой"/>
      <sheetName val="ф4"/>
    </sheetNames>
    <sheetDataSet>
      <sheetData sheetId="1">
        <row r="23">
          <cell r="C23">
            <v>16995801</v>
          </cell>
          <cell r="E23">
            <v>14782316</v>
          </cell>
        </row>
        <row r="24">
          <cell r="C24">
            <v>10419630</v>
          </cell>
          <cell r="E24">
            <v>9726155</v>
          </cell>
        </row>
        <row r="26">
          <cell r="C26">
            <v>16010</v>
          </cell>
          <cell r="E26">
            <v>51861</v>
          </cell>
        </row>
        <row r="27">
          <cell r="C27">
            <v>201640</v>
          </cell>
          <cell r="E27">
            <v>207182</v>
          </cell>
        </row>
        <row r="28">
          <cell r="C28">
            <v>271416</v>
          </cell>
          <cell r="E28">
            <v>210924</v>
          </cell>
        </row>
        <row r="29">
          <cell r="C29">
            <v>1133660</v>
          </cell>
          <cell r="E29">
            <v>890291</v>
          </cell>
        </row>
        <row r="30">
          <cell r="C30">
            <v>399868</v>
          </cell>
          <cell r="E30">
            <v>453956</v>
          </cell>
        </row>
        <row r="31">
          <cell r="C31">
            <v>116558</v>
          </cell>
          <cell r="E31">
            <v>129683</v>
          </cell>
        </row>
        <row r="36">
          <cell r="C36">
            <v>1095464</v>
          </cell>
          <cell r="E36">
            <v>32341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19"/>
  <sheetViews>
    <sheetView workbookViewId="0" topLeftCell="A69">
      <selection activeCell="D99" sqref="D99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6.875" style="4" customWidth="1"/>
    <col min="4" max="4" width="16.875" style="31" customWidth="1"/>
    <col min="5" max="16384" width="9.125" style="4" customWidth="1"/>
  </cols>
  <sheetData>
    <row r="1" ht="14.25">
      <c r="D1" s="5"/>
    </row>
    <row r="2" ht="14.25">
      <c r="D2" s="5"/>
    </row>
    <row r="3" ht="14.25">
      <c r="D3" s="5"/>
    </row>
    <row r="4" ht="14.25">
      <c r="D4" s="5"/>
    </row>
    <row r="5" ht="14.25">
      <c r="D5" s="5"/>
    </row>
    <row r="6" ht="14.25">
      <c r="D6" s="5"/>
    </row>
    <row r="7" ht="14.25">
      <c r="D7" s="5"/>
    </row>
    <row r="8" spans="1:4" s="6" customFormat="1" ht="18.75">
      <c r="A8" s="106" t="s">
        <v>219</v>
      </c>
      <c r="B8" s="106"/>
      <c r="C8" s="106"/>
      <c r="D8" s="106"/>
    </row>
    <row r="9" spans="1:4" s="6" customFormat="1" ht="12" customHeight="1">
      <c r="A9" s="107" t="s">
        <v>180</v>
      </c>
      <c r="B9" s="107"/>
      <c r="C9" s="107"/>
      <c r="D9" s="107"/>
    </row>
    <row r="10" spans="1:4" s="6" customFormat="1" ht="12" customHeight="1">
      <c r="A10" s="107" t="s">
        <v>282</v>
      </c>
      <c r="B10" s="107"/>
      <c r="C10" s="107"/>
      <c r="D10" s="107"/>
    </row>
    <row r="11" spans="1:4" s="6" customFormat="1" ht="12" customHeight="1">
      <c r="A11" s="107" t="s">
        <v>78</v>
      </c>
      <c r="B11" s="107"/>
      <c r="C11" s="107"/>
      <c r="D11" s="107"/>
    </row>
    <row r="12" spans="1:4" s="6" customFormat="1" ht="12" customHeight="1">
      <c r="A12" s="3"/>
      <c r="B12" s="3"/>
      <c r="C12" s="3"/>
      <c r="D12" s="7"/>
    </row>
    <row r="13" spans="1:4" s="6" customFormat="1" ht="12.75" customHeight="1">
      <c r="A13" s="109" t="s">
        <v>233</v>
      </c>
      <c r="B13" s="109"/>
      <c r="C13" s="109"/>
      <c r="D13" s="109"/>
    </row>
    <row r="14" spans="1:4" s="6" customFormat="1" ht="12.75" customHeight="1">
      <c r="A14" s="87"/>
      <c r="B14" s="87"/>
      <c r="C14" s="87"/>
      <c r="D14" s="88"/>
    </row>
    <row r="15" spans="1:4" s="6" customFormat="1" ht="12.75" customHeight="1">
      <c r="A15" s="109" t="s">
        <v>270</v>
      </c>
      <c r="B15" s="109"/>
      <c r="C15" s="109"/>
      <c r="D15" s="109"/>
    </row>
    <row r="16" spans="1:4" s="6" customFormat="1" ht="12.75" customHeight="1">
      <c r="A16" s="110" t="s">
        <v>164</v>
      </c>
      <c r="B16" s="110"/>
      <c r="C16" s="110"/>
      <c r="D16" s="110"/>
    </row>
    <row r="17" spans="1:4" s="6" customFormat="1" ht="12.75" customHeight="1">
      <c r="A17" s="87"/>
      <c r="B17" s="87"/>
      <c r="C17" s="87"/>
      <c r="D17" s="88"/>
    </row>
    <row r="18" spans="1:4" s="6" customFormat="1" ht="12.75" customHeight="1">
      <c r="A18" s="109" t="s">
        <v>234</v>
      </c>
      <c r="B18" s="109"/>
      <c r="C18" s="109"/>
      <c r="D18" s="109"/>
    </row>
    <row r="19" spans="1:4" s="6" customFormat="1" ht="7.5" customHeight="1">
      <c r="A19" s="87"/>
      <c r="B19" s="87"/>
      <c r="C19" s="87"/>
      <c r="D19" s="88"/>
    </row>
    <row r="20" spans="1:4" s="6" customFormat="1" ht="12.75" customHeight="1">
      <c r="A20" s="109" t="s">
        <v>235</v>
      </c>
      <c r="B20" s="109"/>
      <c r="C20" s="109"/>
      <c r="D20" s="109"/>
    </row>
    <row r="21" s="6" customFormat="1" ht="12" customHeight="1">
      <c r="D21" s="8"/>
    </row>
    <row r="22" spans="1:4" s="6" customFormat="1" ht="11.25" customHeight="1">
      <c r="A22" s="108" t="s">
        <v>2</v>
      </c>
      <c r="B22" s="108"/>
      <c r="C22" s="108"/>
      <c r="D22" s="108"/>
    </row>
    <row r="23" spans="1:4" s="12" customFormat="1" ht="43.5" customHeight="1">
      <c r="A23" s="9" t="s">
        <v>84</v>
      </c>
      <c r="B23" s="9" t="s">
        <v>83</v>
      </c>
      <c r="C23" s="10" t="s">
        <v>82</v>
      </c>
      <c r="D23" s="11" t="s">
        <v>179</v>
      </c>
    </row>
    <row r="24" spans="1:4" s="6" customFormat="1" ht="13.5" customHeight="1">
      <c r="A24" s="100">
        <v>1</v>
      </c>
      <c r="B24" s="100">
        <v>2</v>
      </c>
      <c r="C24" s="100">
        <v>3</v>
      </c>
      <c r="D24" s="101">
        <v>4</v>
      </c>
    </row>
    <row r="25" spans="1:4" s="6" customFormat="1" ht="13.5" customHeight="1">
      <c r="A25" s="13" t="s">
        <v>79</v>
      </c>
      <c r="B25" s="13" t="s">
        <v>0</v>
      </c>
      <c r="C25" s="13"/>
      <c r="D25" s="14"/>
    </row>
    <row r="26" spans="1:4" s="6" customFormat="1" ht="13.5" customHeight="1">
      <c r="A26" s="13"/>
      <c r="B26" s="13"/>
      <c r="C26" s="98"/>
      <c r="D26" s="14"/>
    </row>
    <row r="27" spans="1:4" s="6" customFormat="1" ht="13.5" customHeight="1">
      <c r="A27" s="13" t="s">
        <v>255</v>
      </c>
      <c r="B27" s="15" t="s">
        <v>3</v>
      </c>
      <c r="C27" s="66">
        <v>1842909</v>
      </c>
      <c r="D27" s="66">
        <v>316599</v>
      </c>
    </row>
    <row r="28" spans="1:4" s="6" customFormat="1" ht="13.5" customHeight="1">
      <c r="A28" s="13" t="s">
        <v>80</v>
      </c>
      <c r="B28" s="15" t="s">
        <v>4</v>
      </c>
      <c r="C28" s="66">
        <v>0</v>
      </c>
      <c r="D28" s="66">
        <v>0</v>
      </c>
    </row>
    <row r="29" spans="1:4" s="6" customFormat="1" ht="13.5" customHeight="1">
      <c r="A29" s="13" t="s">
        <v>242</v>
      </c>
      <c r="B29" s="15" t="s">
        <v>33</v>
      </c>
      <c r="C29" s="66">
        <v>2027072</v>
      </c>
      <c r="D29" s="66">
        <v>2833639</v>
      </c>
    </row>
    <row r="30" spans="1:4" s="6" customFormat="1" ht="13.5" customHeight="1">
      <c r="A30" s="13" t="s">
        <v>244</v>
      </c>
      <c r="B30" s="15" t="s">
        <v>34</v>
      </c>
      <c r="C30" s="66">
        <v>957387</v>
      </c>
      <c r="D30" s="66">
        <v>826304</v>
      </c>
    </row>
    <row r="31" spans="1:4" s="6" customFormat="1" ht="13.5" customHeight="1">
      <c r="A31" s="13" t="s">
        <v>254</v>
      </c>
      <c r="B31" s="15" t="s">
        <v>35</v>
      </c>
      <c r="C31" s="66">
        <v>3011127</v>
      </c>
      <c r="D31" s="66">
        <v>1474312</v>
      </c>
    </row>
    <row r="32" spans="1:4" s="6" customFormat="1" ht="25.5" customHeight="1">
      <c r="A32" s="32" t="s">
        <v>245</v>
      </c>
      <c r="B32" s="15" t="s">
        <v>36</v>
      </c>
      <c r="C32" s="66">
        <f>129474-10320</f>
        <v>119154</v>
      </c>
      <c r="D32" s="66">
        <v>63494</v>
      </c>
    </row>
    <row r="33" spans="1:4" s="6" customFormat="1" ht="13.5" customHeight="1">
      <c r="A33" s="13" t="s">
        <v>246</v>
      </c>
      <c r="B33" s="15" t="s">
        <v>37</v>
      </c>
      <c r="C33" s="66">
        <v>10320</v>
      </c>
      <c r="D33" s="66">
        <v>17035</v>
      </c>
    </row>
    <row r="34" spans="1:4" s="6" customFormat="1" ht="13.5" customHeight="1">
      <c r="A34" s="13" t="s">
        <v>81</v>
      </c>
      <c r="B34" s="15" t="s">
        <v>189</v>
      </c>
      <c r="C34" s="99" t="s">
        <v>258</v>
      </c>
      <c r="D34" s="99" t="s">
        <v>258</v>
      </c>
    </row>
    <row r="35" spans="1:4" s="6" customFormat="1" ht="13.5" customHeight="1">
      <c r="A35" s="13" t="s">
        <v>243</v>
      </c>
      <c r="B35" s="15" t="s">
        <v>249</v>
      </c>
      <c r="C35" s="66">
        <v>496930</v>
      </c>
      <c r="D35" s="66">
        <v>413028</v>
      </c>
    </row>
    <row r="36" spans="1:4" s="6" customFormat="1" ht="13.5" customHeight="1">
      <c r="A36" s="13" t="s">
        <v>190</v>
      </c>
      <c r="B36" s="15" t="s">
        <v>256</v>
      </c>
      <c r="C36" s="66">
        <v>937555</v>
      </c>
      <c r="D36" s="66">
        <v>1371556</v>
      </c>
    </row>
    <row r="37" spans="1:4" s="6" customFormat="1" ht="13.5" customHeight="1">
      <c r="A37" s="13" t="s">
        <v>278</v>
      </c>
      <c r="B37" s="15" t="s">
        <v>256</v>
      </c>
      <c r="C37" s="66">
        <v>243468</v>
      </c>
      <c r="D37" s="66">
        <v>315923</v>
      </c>
    </row>
    <row r="38" spans="1:4" s="6" customFormat="1" ht="13.5" customHeight="1">
      <c r="A38" s="13" t="s">
        <v>257</v>
      </c>
      <c r="B38" s="15" t="s">
        <v>5</v>
      </c>
      <c r="C38" s="99" t="s">
        <v>258</v>
      </c>
      <c r="D38" s="66">
        <v>0</v>
      </c>
    </row>
    <row r="39" spans="1:4" s="6" customFormat="1" ht="13.5" customHeight="1">
      <c r="A39" s="13" t="s">
        <v>85</v>
      </c>
      <c r="B39" s="15" t="s">
        <v>86</v>
      </c>
      <c r="C39" s="66">
        <f>SUM(C27:C38)</f>
        <v>9645922</v>
      </c>
      <c r="D39" s="91">
        <f>SUM(D27:D38)</f>
        <v>7631890</v>
      </c>
    </row>
    <row r="40" spans="1:4" s="6" customFormat="1" ht="13.5" customHeight="1">
      <c r="A40" s="13"/>
      <c r="B40" s="15"/>
      <c r="C40" s="66"/>
      <c r="D40" s="91"/>
    </row>
    <row r="41" spans="1:4" s="6" customFormat="1" ht="13.5" customHeight="1">
      <c r="A41" s="13" t="s">
        <v>185</v>
      </c>
      <c r="B41" s="13" t="s">
        <v>0</v>
      </c>
      <c r="C41" s="66"/>
      <c r="D41" s="91"/>
    </row>
    <row r="42" spans="1:4" s="6" customFormat="1" ht="13.5" customHeight="1">
      <c r="A42" s="13"/>
      <c r="B42" s="13"/>
      <c r="C42" s="66"/>
      <c r="D42" s="91"/>
    </row>
    <row r="43" spans="1:4" s="6" customFormat="1" ht="13.5" customHeight="1">
      <c r="A43" s="13" t="s">
        <v>87</v>
      </c>
      <c r="B43" s="15" t="s">
        <v>5</v>
      </c>
      <c r="C43" s="66">
        <v>0</v>
      </c>
      <c r="D43" s="66">
        <v>0</v>
      </c>
    </row>
    <row r="44" spans="1:4" s="6" customFormat="1" ht="13.5" customHeight="1">
      <c r="A44" s="13" t="s">
        <v>94</v>
      </c>
      <c r="B44" s="15" t="s">
        <v>38</v>
      </c>
      <c r="C44" s="66">
        <v>8369115</v>
      </c>
      <c r="D44" s="66">
        <v>5172281</v>
      </c>
    </row>
    <row r="45" spans="1:4" s="6" customFormat="1" ht="13.5" customHeight="1">
      <c r="A45" s="13" t="s">
        <v>276</v>
      </c>
      <c r="B45" s="15" t="s">
        <v>38</v>
      </c>
      <c r="C45" s="66">
        <v>0</v>
      </c>
      <c r="D45" s="66">
        <v>62536</v>
      </c>
    </row>
    <row r="46" spans="1:4" s="6" customFormat="1" ht="13.5" customHeight="1">
      <c r="A46" s="13" t="s">
        <v>88</v>
      </c>
      <c r="B46" s="15" t="s">
        <v>39</v>
      </c>
      <c r="C46" s="66">
        <v>0</v>
      </c>
      <c r="D46" s="66">
        <v>0</v>
      </c>
    </row>
    <row r="47" spans="1:4" s="6" customFormat="1" ht="13.5" customHeight="1">
      <c r="A47" s="13" t="s">
        <v>89</v>
      </c>
      <c r="B47" s="15" t="s">
        <v>40</v>
      </c>
      <c r="C47" s="66">
        <v>0</v>
      </c>
      <c r="D47" s="66">
        <v>0</v>
      </c>
    </row>
    <row r="48" spans="1:4" s="6" customFormat="1" ht="13.5" customHeight="1">
      <c r="A48" s="13" t="s">
        <v>90</v>
      </c>
      <c r="B48" s="15" t="s">
        <v>41</v>
      </c>
      <c r="C48" s="66">
        <v>57695858</v>
      </c>
      <c r="D48" s="66">
        <v>56301528</v>
      </c>
    </row>
    <row r="49" spans="1:4" s="6" customFormat="1" ht="13.5" customHeight="1">
      <c r="A49" s="13" t="s">
        <v>120</v>
      </c>
      <c r="B49" s="15" t="s">
        <v>42</v>
      </c>
      <c r="C49" s="66">
        <v>0</v>
      </c>
      <c r="D49" s="66">
        <v>0</v>
      </c>
    </row>
    <row r="50" spans="1:4" s="6" customFormat="1" ht="13.5" customHeight="1">
      <c r="A50" s="13" t="s">
        <v>91</v>
      </c>
      <c r="B50" s="15" t="s">
        <v>193</v>
      </c>
      <c r="C50" s="66">
        <v>0</v>
      </c>
      <c r="D50" s="66">
        <v>0</v>
      </c>
    </row>
    <row r="51" spans="1:4" s="6" customFormat="1" ht="13.5" customHeight="1">
      <c r="A51" s="13" t="s">
        <v>92</v>
      </c>
      <c r="B51" s="15" t="s">
        <v>223</v>
      </c>
      <c r="C51" s="66">
        <v>56739</v>
      </c>
      <c r="D51" s="66">
        <v>59157</v>
      </c>
    </row>
    <row r="52" spans="1:4" s="6" customFormat="1" ht="13.5" customHeight="1">
      <c r="A52" s="13" t="s">
        <v>93</v>
      </c>
      <c r="B52" s="15" t="s">
        <v>224</v>
      </c>
      <c r="C52" s="66">
        <v>0</v>
      </c>
      <c r="D52" s="66">
        <v>0</v>
      </c>
    </row>
    <row r="53" spans="1:4" s="6" customFormat="1" ht="13.5" customHeight="1">
      <c r="A53" s="13" t="s">
        <v>94</v>
      </c>
      <c r="B53" s="15" t="s">
        <v>225</v>
      </c>
      <c r="C53" s="91">
        <v>0</v>
      </c>
      <c r="D53" s="91">
        <v>0</v>
      </c>
    </row>
    <row r="54" spans="1:4" s="6" customFormat="1" ht="13.5" customHeight="1">
      <c r="A54" s="13" t="s">
        <v>253</v>
      </c>
      <c r="B54" s="15" t="s">
        <v>6</v>
      </c>
      <c r="C54" s="66">
        <v>1687141</v>
      </c>
      <c r="D54" s="66">
        <v>1687141</v>
      </c>
    </row>
    <row r="55" spans="1:4" s="6" customFormat="1" ht="13.5" customHeight="1">
      <c r="A55" s="13" t="s">
        <v>0</v>
      </c>
      <c r="B55" s="18" t="s">
        <v>0</v>
      </c>
      <c r="C55" s="66"/>
      <c r="D55" s="91"/>
    </row>
    <row r="56" spans="1:4" s="6" customFormat="1" ht="13.5" customHeight="1">
      <c r="A56" s="13" t="s">
        <v>95</v>
      </c>
      <c r="B56" s="18">
        <v>200</v>
      </c>
      <c r="C56" s="66">
        <f>SUM(C43:C54)</f>
        <v>67808853</v>
      </c>
      <c r="D56" s="91">
        <f>SUM(D43:D55)</f>
        <v>63282643</v>
      </c>
    </row>
    <row r="57" spans="1:4" s="6" customFormat="1" ht="13.5" customHeight="1">
      <c r="A57" s="13" t="s">
        <v>0</v>
      </c>
      <c r="B57" s="18" t="s">
        <v>0</v>
      </c>
      <c r="C57" s="66"/>
      <c r="D57" s="91"/>
    </row>
    <row r="58" spans="1:4" s="6" customFormat="1" ht="20.25" customHeight="1">
      <c r="A58" s="19" t="s">
        <v>96</v>
      </c>
      <c r="B58" s="20" t="s">
        <v>0</v>
      </c>
      <c r="C58" s="92">
        <f>C56+C39</f>
        <v>77454775</v>
      </c>
      <c r="D58" s="93">
        <f>D56+D39</f>
        <v>70914533</v>
      </c>
    </row>
    <row r="59" spans="1:4" s="6" customFormat="1" ht="43.5" customHeight="1">
      <c r="A59" s="9" t="s">
        <v>97</v>
      </c>
      <c r="B59" s="9" t="s">
        <v>83</v>
      </c>
      <c r="C59" s="10" t="str">
        <f>C23</f>
        <v>На конец отчетного периода</v>
      </c>
      <c r="D59" s="11" t="str">
        <f>D23</f>
        <v>На начало отчетного периода</v>
      </c>
    </row>
    <row r="60" spans="1:4" s="6" customFormat="1" ht="13.5" customHeight="1">
      <c r="A60" s="100">
        <v>1</v>
      </c>
      <c r="B60" s="100">
        <v>2</v>
      </c>
      <c r="C60" s="100">
        <v>3</v>
      </c>
      <c r="D60" s="101">
        <v>4</v>
      </c>
    </row>
    <row r="61" spans="1:4" s="6" customFormat="1" ht="11.25" customHeight="1">
      <c r="A61" s="13"/>
      <c r="B61" s="18"/>
      <c r="C61" s="18"/>
      <c r="D61" s="21"/>
    </row>
    <row r="62" spans="1:4" s="6" customFormat="1" ht="13.5" customHeight="1">
      <c r="A62" s="13" t="s">
        <v>98</v>
      </c>
      <c r="B62" s="15"/>
      <c r="C62" s="15"/>
      <c r="D62" s="22"/>
    </row>
    <row r="63" spans="1:4" s="6" customFormat="1" ht="13.5" customHeight="1">
      <c r="A63" s="13"/>
      <c r="B63" s="18"/>
      <c r="C63" s="18"/>
      <c r="D63" s="21"/>
    </row>
    <row r="64" spans="1:4" s="6" customFormat="1" ht="13.5" customHeight="1">
      <c r="A64" s="13" t="s">
        <v>265</v>
      </c>
      <c r="B64" s="15" t="s">
        <v>7</v>
      </c>
      <c r="C64" s="66">
        <v>131562</v>
      </c>
      <c r="D64" s="66">
        <v>225196</v>
      </c>
    </row>
    <row r="65" spans="1:4" s="6" customFormat="1" ht="13.5" customHeight="1">
      <c r="A65" s="13" t="s">
        <v>266</v>
      </c>
      <c r="B65" s="15" t="s">
        <v>102</v>
      </c>
      <c r="C65" s="66">
        <v>70433</v>
      </c>
      <c r="D65" s="66">
        <v>1025178</v>
      </c>
    </row>
    <row r="66" spans="1:4" s="6" customFormat="1" ht="13.5" customHeight="1">
      <c r="A66" s="13" t="s">
        <v>251</v>
      </c>
      <c r="B66" s="15" t="s">
        <v>103</v>
      </c>
      <c r="C66" s="66">
        <v>324359</v>
      </c>
      <c r="D66" s="66">
        <v>271960</v>
      </c>
    </row>
    <row r="67" spans="1:4" s="6" customFormat="1" ht="13.5" customHeight="1">
      <c r="A67" s="13" t="s">
        <v>252</v>
      </c>
      <c r="B67" s="15" t="s">
        <v>104</v>
      </c>
      <c r="C67" s="66">
        <v>0</v>
      </c>
      <c r="D67" s="66">
        <v>1968</v>
      </c>
    </row>
    <row r="68" spans="1:4" s="6" customFormat="1" ht="13.5" customHeight="1">
      <c r="A68" s="13" t="s">
        <v>247</v>
      </c>
      <c r="B68" s="15" t="s">
        <v>105</v>
      </c>
      <c r="C68" s="66">
        <v>602643</v>
      </c>
      <c r="D68" s="66">
        <v>1458718</v>
      </c>
    </row>
    <row r="69" spans="1:4" s="6" customFormat="1" ht="13.5" customHeight="1">
      <c r="A69" s="13" t="s">
        <v>99</v>
      </c>
      <c r="B69" s="15" t="s">
        <v>106</v>
      </c>
      <c r="C69" s="66">
        <v>4818</v>
      </c>
      <c r="D69" s="66">
        <v>4818</v>
      </c>
    </row>
    <row r="70" spans="1:4" s="6" customFormat="1" ht="13.5" customHeight="1">
      <c r="A70" s="13" t="s">
        <v>248</v>
      </c>
      <c r="B70" s="15" t="s">
        <v>250</v>
      </c>
      <c r="C70" s="66">
        <v>1164414</v>
      </c>
      <c r="D70" s="66">
        <v>1075660</v>
      </c>
    </row>
    <row r="71" spans="1:4" s="6" customFormat="1" ht="13.5" customHeight="1">
      <c r="A71" s="13" t="s">
        <v>100</v>
      </c>
      <c r="B71" s="15" t="s">
        <v>267</v>
      </c>
      <c r="C71" s="66">
        <v>1337025</v>
      </c>
      <c r="D71" s="66">
        <v>507670</v>
      </c>
    </row>
    <row r="72" spans="1:4" s="6" customFormat="1" ht="13.5" customHeight="1">
      <c r="A72" s="13" t="s">
        <v>101</v>
      </c>
      <c r="B72" s="15" t="s">
        <v>107</v>
      </c>
      <c r="C72" s="66">
        <f>SUM(C64:C71)</f>
        <v>3635254</v>
      </c>
      <c r="D72" s="91">
        <f>SUM(D64:D71)</f>
        <v>4571168</v>
      </c>
    </row>
    <row r="73" spans="1:4" s="6" customFormat="1" ht="13.5" customHeight="1">
      <c r="A73" s="13"/>
      <c r="B73" s="15"/>
      <c r="C73" s="49"/>
      <c r="D73" s="94"/>
    </row>
    <row r="74" spans="1:4" s="6" customFormat="1" ht="13.5" customHeight="1">
      <c r="A74" s="13" t="s">
        <v>27</v>
      </c>
      <c r="B74" s="15" t="s">
        <v>0</v>
      </c>
      <c r="C74" s="36"/>
      <c r="D74" s="94"/>
    </row>
    <row r="75" spans="1:4" s="6" customFormat="1" ht="13.5" customHeight="1">
      <c r="A75" s="13"/>
      <c r="B75" s="15"/>
      <c r="C75" s="36"/>
      <c r="D75" s="94"/>
    </row>
    <row r="76" spans="1:4" s="6" customFormat="1" ht="13.5" customHeight="1">
      <c r="A76" s="13" t="s">
        <v>261</v>
      </c>
      <c r="B76" s="15" t="s">
        <v>8</v>
      </c>
      <c r="C76" s="66">
        <v>7311022</v>
      </c>
      <c r="D76" s="66">
        <v>7185677</v>
      </c>
    </row>
    <row r="77" spans="1:4" s="6" customFormat="1" ht="13.5" customHeight="1">
      <c r="A77" s="13" t="s">
        <v>262</v>
      </c>
      <c r="B77" s="15" t="s">
        <v>9</v>
      </c>
      <c r="C77" s="66">
        <v>9921681</v>
      </c>
      <c r="D77" s="66">
        <v>5844260</v>
      </c>
    </row>
    <row r="78" spans="1:4" s="6" customFormat="1" ht="13.5" customHeight="1">
      <c r="A78" s="13" t="s">
        <v>108</v>
      </c>
      <c r="B78" s="15" t="s">
        <v>10</v>
      </c>
      <c r="C78" s="66">
        <v>49683</v>
      </c>
      <c r="D78" s="66">
        <v>40711</v>
      </c>
    </row>
    <row r="79" spans="1:4" s="6" customFormat="1" ht="13.5" customHeight="1">
      <c r="A79" s="13" t="s">
        <v>263</v>
      </c>
      <c r="B79" s="15" t="s">
        <v>11</v>
      </c>
      <c r="C79" s="66">
        <v>55868</v>
      </c>
      <c r="D79" s="66">
        <v>55868</v>
      </c>
    </row>
    <row r="80" spans="1:4" s="6" customFormat="1" ht="13.5" customHeight="1">
      <c r="A80" s="13" t="s">
        <v>109</v>
      </c>
      <c r="B80" s="15" t="s">
        <v>12</v>
      </c>
      <c r="C80" s="66">
        <v>9651763</v>
      </c>
      <c r="D80" s="66">
        <v>8615492</v>
      </c>
    </row>
    <row r="81" spans="1:4" s="6" customFormat="1" ht="13.5" customHeight="1">
      <c r="A81" s="13" t="s">
        <v>264</v>
      </c>
      <c r="B81" s="15" t="s">
        <v>13</v>
      </c>
      <c r="C81" s="66">
        <v>120141</v>
      </c>
      <c r="D81" s="66">
        <v>120141</v>
      </c>
    </row>
    <row r="82" spans="1:4" s="6" customFormat="1" ht="13.5" customHeight="1">
      <c r="A82" s="13" t="s">
        <v>277</v>
      </c>
      <c r="B82" s="15" t="s">
        <v>14</v>
      </c>
      <c r="C82" s="66">
        <v>909322</v>
      </c>
      <c r="D82" s="66">
        <v>919867</v>
      </c>
    </row>
    <row r="83" spans="1:4" s="6" customFormat="1" ht="13.5" customHeight="1">
      <c r="A83" s="13" t="s">
        <v>110</v>
      </c>
      <c r="B83" s="18">
        <v>400</v>
      </c>
      <c r="C83" s="66">
        <f>SUM(C76:C82)</f>
        <v>28019480</v>
      </c>
      <c r="D83" s="91">
        <f>SUM(D76:D82)</f>
        <v>22782016</v>
      </c>
    </row>
    <row r="84" spans="1:4" s="6" customFormat="1" ht="13.5" customHeight="1">
      <c r="A84" s="13"/>
      <c r="B84" s="18"/>
      <c r="C84" s="36"/>
      <c r="D84" s="94"/>
    </row>
    <row r="85" spans="1:4" s="6" customFormat="1" ht="13.5" customHeight="1">
      <c r="A85" s="13" t="s">
        <v>111</v>
      </c>
      <c r="B85" s="18" t="s">
        <v>0</v>
      </c>
      <c r="C85" s="36"/>
      <c r="D85" s="94"/>
    </row>
    <row r="86" spans="1:4" s="6" customFormat="1" ht="13.5" customHeight="1">
      <c r="A86" s="13" t="s">
        <v>0</v>
      </c>
      <c r="B86" s="18" t="s">
        <v>0</v>
      </c>
      <c r="C86" s="36"/>
      <c r="D86" s="94"/>
    </row>
    <row r="87" spans="1:4" s="6" customFormat="1" ht="13.5" customHeight="1">
      <c r="A87" s="13" t="s">
        <v>259</v>
      </c>
      <c r="B87" s="15" t="s">
        <v>15</v>
      </c>
      <c r="C87" s="66">
        <v>16663996</v>
      </c>
      <c r="D87" s="91">
        <v>16663996</v>
      </c>
    </row>
    <row r="88" spans="1:4" s="6" customFormat="1" ht="13.5" customHeight="1">
      <c r="A88" s="13" t="s">
        <v>181</v>
      </c>
      <c r="B88" s="15" t="s">
        <v>44</v>
      </c>
      <c r="C88" s="66">
        <v>1188176</v>
      </c>
      <c r="D88" s="91">
        <v>1188176</v>
      </c>
    </row>
    <row r="89" spans="1:4" s="6" customFormat="1" ht="13.5" customHeight="1">
      <c r="A89" s="13" t="s">
        <v>113</v>
      </c>
      <c r="B89" s="15" t="s">
        <v>45</v>
      </c>
      <c r="C89" s="36">
        <v>0</v>
      </c>
      <c r="D89" s="91">
        <v>0</v>
      </c>
    </row>
    <row r="90" spans="1:4" s="6" customFormat="1" ht="13.5" customHeight="1">
      <c r="A90" s="13" t="s">
        <v>114</v>
      </c>
      <c r="B90" s="15" t="s">
        <v>46</v>
      </c>
      <c r="C90" s="36">
        <v>0</v>
      </c>
      <c r="D90" s="91">
        <v>0</v>
      </c>
    </row>
    <row r="91" spans="1:4" s="6" customFormat="1" ht="13.5" customHeight="1">
      <c r="A91" s="13" t="s">
        <v>260</v>
      </c>
      <c r="B91" s="15" t="s">
        <v>47</v>
      </c>
      <c r="C91" s="66">
        <v>14631998</v>
      </c>
      <c r="D91" s="66">
        <v>15009344</v>
      </c>
    </row>
    <row r="92" spans="1:4" s="6" customFormat="1" ht="13.5" customHeight="1">
      <c r="A92" s="13" t="s">
        <v>123</v>
      </c>
      <c r="B92" s="15" t="s">
        <v>48</v>
      </c>
      <c r="C92" s="66">
        <v>13315871</v>
      </c>
      <c r="D92" s="66">
        <v>10699833</v>
      </c>
    </row>
    <row r="93" spans="1:4" s="6" customFormat="1" ht="13.5" customHeight="1">
      <c r="A93" s="13" t="s">
        <v>77</v>
      </c>
      <c r="B93" s="15" t="s">
        <v>49</v>
      </c>
      <c r="C93" s="66">
        <v>0</v>
      </c>
      <c r="D93" s="66">
        <v>0</v>
      </c>
    </row>
    <row r="94" spans="1:4" s="6" customFormat="1" ht="13.5" customHeight="1">
      <c r="A94" s="13" t="s">
        <v>116</v>
      </c>
      <c r="B94" s="15" t="s">
        <v>118</v>
      </c>
      <c r="C94" s="66">
        <f>SUM(C87:C93)</f>
        <v>45800041</v>
      </c>
      <c r="D94" s="91">
        <f>SUM(D87:D93)</f>
        <v>43561349</v>
      </c>
    </row>
    <row r="95" spans="1:4" s="6" customFormat="1" ht="13.5" customHeight="1">
      <c r="A95" s="13"/>
      <c r="B95" s="18"/>
      <c r="C95" s="66"/>
      <c r="D95" s="91"/>
    </row>
    <row r="96" spans="1:6" s="6" customFormat="1" ht="37.5" customHeight="1">
      <c r="A96" s="19" t="s">
        <v>117</v>
      </c>
      <c r="B96" s="20" t="s">
        <v>0</v>
      </c>
      <c r="C96" s="92">
        <f>C72+C83+C94</f>
        <v>77454775</v>
      </c>
      <c r="D96" s="93">
        <f>D72+D83+D94</f>
        <v>70914533</v>
      </c>
      <c r="E96" s="17">
        <f>C58-C96</f>
        <v>0</v>
      </c>
      <c r="F96" s="17">
        <f>D58-D96</f>
        <v>0</v>
      </c>
    </row>
    <row r="97" spans="3:4" s="6" customFormat="1" ht="14.25">
      <c r="C97" s="17"/>
      <c r="D97" s="23"/>
    </row>
    <row r="98" s="6" customFormat="1" ht="14.25">
      <c r="D98" s="24"/>
    </row>
    <row r="99" spans="1:4" s="6" customFormat="1" ht="28.5">
      <c r="A99" s="25" t="s">
        <v>231</v>
      </c>
      <c r="B99" s="26"/>
      <c r="C99" s="95">
        <f>(C96-C51-C72-C83)/166639960*1000</f>
        <v>274.5037984886699</v>
      </c>
      <c r="D99" s="27">
        <f>(D96-D51-D72-D83)/166639960*1000</f>
        <v>261.0549834505481</v>
      </c>
    </row>
    <row r="100" spans="1:4" s="6" customFormat="1" ht="14.25">
      <c r="A100" s="25"/>
      <c r="B100" s="26"/>
      <c r="C100" s="26"/>
      <c r="D100" s="24"/>
    </row>
    <row r="101" spans="1:4" s="6" customFormat="1" ht="12" customHeight="1">
      <c r="A101" s="28" t="s">
        <v>0</v>
      </c>
      <c r="B101" s="26"/>
      <c r="C101" s="26"/>
      <c r="D101" s="29"/>
    </row>
    <row r="102" spans="1:4" s="6" customFormat="1" ht="12" customHeight="1">
      <c r="A102" s="28" t="s">
        <v>229</v>
      </c>
      <c r="B102" s="26"/>
      <c r="C102" s="26"/>
      <c r="D102" s="29" t="s">
        <v>279</v>
      </c>
    </row>
    <row r="103" spans="1:4" s="6" customFormat="1" ht="12" customHeight="1">
      <c r="A103" s="28"/>
      <c r="B103" s="26"/>
      <c r="C103" s="26"/>
      <c r="D103" s="29"/>
    </row>
    <row r="104" spans="1:4" s="6" customFormat="1" ht="12" customHeight="1">
      <c r="A104" s="28"/>
      <c r="B104" s="26"/>
      <c r="C104" s="26"/>
      <c r="D104" s="29"/>
    </row>
    <row r="105" spans="1:4" s="6" customFormat="1" ht="12" customHeight="1">
      <c r="A105" s="28" t="s">
        <v>271</v>
      </c>
      <c r="B105" s="26"/>
      <c r="C105" s="26"/>
      <c r="D105" s="30" t="s">
        <v>280</v>
      </c>
    </row>
    <row r="106" spans="1:4" s="6" customFormat="1" ht="12" customHeight="1">
      <c r="A106" s="28" t="s">
        <v>0</v>
      </c>
      <c r="B106" s="26"/>
      <c r="C106" s="26"/>
      <c r="D106" s="29"/>
    </row>
    <row r="107" spans="1:4" s="6" customFormat="1" ht="12" customHeight="1">
      <c r="A107" s="28"/>
      <c r="B107" s="26"/>
      <c r="C107" s="26"/>
      <c r="D107" s="29"/>
    </row>
    <row r="108" spans="2:4" s="6" customFormat="1" ht="12" customHeight="1">
      <c r="B108" s="3"/>
      <c r="C108" s="3"/>
      <c r="D108" s="8"/>
    </row>
    <row r="109" spans="1:4" s="6" customFormat="1" ht="12" customHeight="1">
      <c r="A109" s="6" t="s">
        <v>119</v>
      </c>
      <c r="B109" s="3"/>
      <c r="C109" s="3"/>
      <c r="D109" s="8"/>
    </row>
    <row r="110" spans="2:4" s="6" customFormat="1" ht="12" customHeight="1">
      <c r="B110" s="3"/>
      <c r="C110" s="3"/>
      <c r="D110" s="8"/>
    </row>
    <row r="111" spans="1:4" s="6" customFormat="1" ht="12" customHeight="1">
      <c r="A111" s="82"/>
      <c r="B111" s="82"/>
      <c r="C111" s="82"/>
      <c r="D111" s="83"/>
    </row>
    <row r="112" spans="1:4" s="6" customFormat="1" ht="12" customHeight="1">
      <c r="A112" s="82"/>
      <c r="B112" s="82"/>
      <c r="C112" s="82"/>
      <c r="D112" s="83"/>
    </row>
    <row r="113" spans="1:4" s="6" customFormat="1" ht="12" customHeight="1">
      <c r="A113" s="82"/>
      <c r="B113" s="82"/>
      <c r="C113" s="82"/>
      <c r="D113" s="83"/>
    </row>
    <row r="114" spans="1:4" s="6" customFormat="1" ht="12" customHeight="1">
      <c r="A114" s="82"/>
      <c r="B114" s="82"/>
      <c r="C114" s="82"/>
      <c r="D114" s="83"/>
    </row>
    <row r="115" spans="1:4" s="6" customFormat="1" ht="12" customHeight="1">
      <c r="A115" s="82"/>
      <c r="B115" s="82"/>
      <c r="C115" s="82"/>
      <c r="D115" s="83"/>
    </row>
    <row r="116" spans="1:4" s="6" customFormat="1" ht="12" customHeight="1">
      <c r="A116" s="82"/>
      <c r="B116" s="82"/>
      <c r="C116" s="82"/>
      <c r="D116" s="83"/>
    </row>
    <row r="117" s="6" customFormat="1" ht="12" customHeight="1">
      <c r="D117" s="8"/>
    </row>
    <row r="118" s="6" customFormat="1" ht="12" customHeight="1">
      <c r="D118" s="8"/>
    </row>
    <row r="119" s="6" customFormat="1" ht="12" customHeight="1">
      <c r="D119" s="8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mergeCells count="10">
    <mergeCell ref="A8:D8"/>
    <mergeCell ref="A10:D10"/>
    <mergeCell ref="A22:D22"/>
    <mergeCell ref="A15:D15"/>
    <mergeCell ref="A11:D11"/>
    <mergeCell ref="A16:D16"/>
    <mergeCell ref="A18:D18"/>
    <mergeCell ref="A20:D20"/>
    <mergeCell ref="A13:D13"/>
    <mergeCell ref="A9:D9"/>
  </mergeCells>
  <printOptions/>
  <pageMargins left="0.5" right="0.16" top="0.1968503937007874" bottom="0.1968503937007874" header="0.19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8:I63"/>
  <sheetViews>
    <sheetView tabSelected="1" workbookViewId="0" topLeftCell="A1">
      <selection activeCell="E39" sqref="E39"/>
    </sheetView>
  </sheetViews>
  <sheetFormatPr defaultColWidth="9.00390625" defaultRowHeight="12.75"/>
  <cols>
    <col min="1" max="1" width="64.375" style="4" customWidth="1"/>
    <col min="2" max="2" width="4.875" style="4" customWidth="1"/>
    <col min="3" max="3" width="13.75390625" style="4" customWidth="1"/>
    <col min="4" max="4" width="14.875" style="4" customWidth="1"/>
    <col min="5" max="5" width="15.875" style="4" customWidth="1"/>
    <col min="6" max="6" width="11.875" style="4" bestFit="1" customWidth="1"/>
    <col min="7" max="8" width="9.125" style="4" customWidth="1"/>
    <col min="9" max="9" width="17.625" style="4" customWidth="1"/>
    <col min="10" max="16384" width="9.125" style="4" customWidth="1"/>
  </cols>
  <sheetData>
    <row r="1" ht="14.25"/>
    <row r="2" ht="14.25"/>
    <row r="3" ht="14.25"/>
    <row r="4" ht="14.25"/>
    <row r="5" ht="14.25"/>
    <row r="6" ht="14.25"/>
    <row r="7" ht="14.25"/>
    <row r="8" spans="1:4" ht="18.75">
      <c r="A8" s="112" t="s">
        <v>269</v>
      </c>
      <c r="B8" s="112"/>
      <c r="C8" s="112"/>
      <c r="D8" s="112"/>
    </row>
    <row r="9" spans="1:4" ht="14.25">
      <c r="A9" s="113" t="s">
        <v>180</v>
      </c>
      <c r="B9" s="113"/>
      <c r="C9" s="113"/>
      <c r="D9" s="113"/>
    </row>
    <row r="10" spans="1:4" ht="14.25">
      <c r="A10" s="113" t="str">
        <f>бб!A10</f>
        <v>по состоянию на 30 Сентября 2013 года</v>
      </c>
      <c r="B10" s="113"/>
      <c r="C10" s="113"/>
      <c r="D10" s="113"/>
    </row>
    <row r="11" spans="1:4" ht="14.25">
      <c r="A11" s="113" t="s">
        <v>154</v>
      </c>
      <c r="B11" s="113"/>
      <c r="C11" s="113"/>
      <c r="D11" s="113"/>
    </row>
    <row r="12" spans="1:4" ht="14.25">
      <c r="A12" s="107"/>
      <c r="B12" s="107"/>
      <c r="C12" s="107"/>
      <c r="D12" s="107"/>
    </row>
    <row r="13" spans="1:4" ht="15.75">
      <c r="A13" s="111" t="s">
        <v>236</v>
      </c>
      <c r="B13" s="111"/>
      <c r="C13" s="111"/>
      <c r="D13" s="111"/>
    </row>
    <row r="14" spans="1:4" ht="15.75">
      <c r="A14" s="87"/>
      <c r="B14" s="87"/>
      <c r="C14" s="87"/>
      <c r="D14" s="90"/>
    </row>
    <row r="15" spans="1:4" ht="15.75">
      <c r="A15" s="111" t="s">
        <v>272</v>
      </c>
      <c r="B15" s="111"/>
      <c r="C15" s="111"/>
      <c r="D15" s="111"/>
    </row>
    <row r="16" spans="1:4" ht="15.75">
      <c r="A16" s="114" t="s">
        <v>1</v>
      </c>
      <c r="B16" s="114"/>
      <c r="C16" s="114"/>
      <c r="D16" s="114"/>
    </row>
    <row r="17" spans="1:4" ht="15.75">
      <c r="A17" s="87"/>
      <c r="B17" s="87"/>
      <c r="C17" s="87"/>
      <c r="D17" s="90"/>
    </row>
    <row r="18" spans="1:4" ht="15.75">
      <c r="A18" s="111" t="s">
        <v>237</v>
      </c>
      <c r="B18" s="111"/>
      <c r="C18" s="111"/>
      <c r="D18" s="111"/>
    </row>
    <row r="19" spans="1:4" ht="15.75">
      <c r="A19" s="87"/>
      <c r="B19" s="87"/>
      <c r="C19" s="87"/>
      <c r="D19" s="90"/>
    </row>
    <row r="20" spans="1:4" ht="15.75">
      <c r="A20" s="111" t="s">
        <v>238</v>
      </c>
      <c r="B20" s="111"/>
      <c r="C20" s="111"/>
      <c r="D20" s="111"/>
    </row>
    <row r="21" spans="1:4" ht="14.25">
      <c r="A21" s="108" t="s">
        <v>2</v>
      </c>
      <c r="B21" s="108"/>
      <c r="C21" s="108"/>
      <c r="D21" s="108"/>
    </row>
    <row r="22" spans="1:6" ht="40.5" customHeight="1">
      <c r="A22" s="9" t="s">
        <v>29</v>
      </c>
      <c r="B22" s="9" t="s">
        <v>31</v>
      </c>
      <c r="C22" s="9" t="s">
        <v>283</v>
      </c>
      <c r="D22" s="9" t="s">
        <v>284</v>
      </c>
      <c r="E22" s="9" t="s">
        <v>285</v>
      </c>
      <c r="F22" s="9" t="s">
        <v>286</v>
      </c>
    </row>
    <row r="23" spans="1:9" ht="14.25">
      <c r="A23" s="34" t="s">
        <v>155</v>
      </c>
      <c r="B23" s="15" t="s">
        <v>3</v>
      </c>
      <c r="C23" s="67">
        <v>22756866</v>
      </c>
      <c r="D23" s="37">
        <f>C23-'[1]ф2'!$C$23</f>
        <v>5761065</v>
      </c>
      <c r="E23" s="67">
        <v>20563965</v>
      </c>
      <c r="F23" s="67">
        <f>E23-'[1]ф2'!$E$23</f>
        <v>5781649</v>
      </c>
      <c r="I23" s="67"/>
    </row>
    <row r="24" spans="1:9" ht="14.25">
      <c r="A24" s="34" t="s">
        <v>156</v>
      </c>
      <c r="B24" s="15" t="s">
        <v>5</v>
      </c>
      <c r="C24" s="67">
        <v>15436550</v>
      </c>
      <c r="D24" s="37">
        <f>C24-'[1]ф2'!$C$24</f>
        <v>5016920</v>
      </c>
      <c r="E24" s="67">
        <v>14938289</v>
      </c>
      <c r="F24" s="67">
        <f>E24-'[1]ф2'!$E$24</f>
        <v>5212134</v>
      </c>
      <c r="I24" s="67"/>
    </row>
    <row r="25" spans="1:9" ht="14.25">
      <c r="A25" s="34" t="s">
        <v>202</v>
      </c>
      <c r="B25" s="15" t="s">
        <v>6</v>
      </c>
      <c r="C25" s="67">
        <f>C23-C24</f>
        <v>7320316</v>
      </c>
      <c r="D25" s="67">
        <f>D23-D24</f>
        <v>744145</v>
      </c>
      <c r="E25" s="67">
        <f>E23-E24</f>
        <v>5625676</v>
      </c>
      <c r="F25" s="67">
        <f>F23-F24</f>
        <v>569515</v>
      </c>
      <c r="I25" s="67"/>
    </row>
    <row r="26" spans="1:9" ht="14.25">
      <c r="A26" s="34" t="s">
        <v>157</v>
      </c>
      <c r="B26" s="15" t="s">
        <v>8</v>
      </c>
      <c r="C26" s="67">
        <v>19806</v>
      </c>
      <c r="D26" s="37">
        <f>C26-'[1]ф2'!$C$26</f>
        <v>3796</v>
      </c>
      <c r="E26" s="67">
        <v>81820</v>
      </c>
      <c r="F26" s="67">
        <f>E26-'[1]ф2'!$E$26</f>
        <v>29959</v>
      </c>
      <c r="I26" s="67"/>
    </row>
    <row r="27" spans="1:9" ht="14.25">
      <c r="A27" s="34" t="s">
        <v>158</v>
      </c>
      <c r="B27" s="15" t="s">
        <v>15</v>
      </c>
      <c r="C27" s="67">
        <v>287423</v>
      </c>
      <c r="D27" s="37">
        <f>C27-'[1]ф2'!$C$27</f>
        <v>85783</v>
      </c>
      <c r="E27" s="67">
        <v>260665</v>
      </c>
      <c r="F27" s="67">
        <f>E27-'[1]ф2'!$E$27</f>
        <v>53483</v>
      </c>
      <c r="I27" s="67"/>
    </row>
    <row r="28" spans="1:9" ht="14.25">
      <c r="A28" s="34" t="s">
        <v>159</v>
      </c>
      <c r="B28" s="15" t="s">
        <v>16</v>
      </c>
      <c r="C28" s="67">
        <v>400023</v>
      </c>
      <c r="D28" s="37">
        <f>C28-'[1]ф2'!$C$28</f>
        <v>128607</v>
      </c>
      <c r="E28" s="67">
        <v>316834</v>
      </c>
      <c r="F28" s="67">
        <f>E28-'[1]ф2'!$E$28</f>
        <v>105910</v>
      </c>
      <c r="I28" s="67"/>
    </row>
    <row r="29" spans="1:9" ht="14.25">
      <c r="A29" s="34" t="s">
        <v>160</v>
      </c>
      <c r="B29" s="15" t="s">
        <v>17</v>
      </c>
      <c r="C29" s="67">
        <v>1622697</v>
      </c>
      <c r="D29" s="37">
        <f>C29-'[1]ф2'!$C$29</f>
        <v>489037</v>
      </c>
      <c r="E29" s="67">
        <v>1401421</v>
      </c>
      <c r="F29" s="67">
        <f>E29-'[1]ф2'!$E$29</f>
        <v>511130</v>
      </c>
      <c r="I29" s="67"/>
    </row>
    <row r="30" spans="1:9" ht="14.25">
      <c r="A30" s="34" t="s">
        <v>161</v>
      </c>
      <c r="B30" s="15" t="s">
        <v>22</v>
      </c>
      <c r="C30" s="67">
        <v>635212</v>
      </c>
      <c r="D30" s="37">
        <f>C30-'[1]ф2'!$C$30</f>
        <v>235344</v>
      </c>
      <c r="E30" s="67">
        <v>681685</v>
      </c>
      <c r="F30" s="67">
        <f>E30-'[1]ф2'!$E$30</f>
        <v>227729</v>
      </c>
      <c r="I30" s="67"/>
    </row>
    <row r="31" spans="1:9" ht="14.25">
      <c r="A31" s="34" t="s">
        <v>162</v>
      </c>
      <c r="B31" s="15" t="s">
        <v>28</v>
      </c>
      <c r="C31" s="67">
        <f>245759+82457</f>
        <v>328216</v>
      </c>
      <c r="D31" s="37">
        <f>C31-'[1]ф2'!$C$31</f>
        <v>211658</v>
      </c>
      <c r="E31" s="67">
        <f>123154+27112</f>
        <v>150266</v>
      </c>
      <c r="F31" s="67">
        <f>E31-'[1]ф2'!$E$31</f>
        <v>20583</v>
      </c>
      <c r="I31" s="67"/>
    </row>
    <row r="32" spans="1:9" ht="28.5">
      <c r="A32" s="32" t="s">
        <v>163</v>
      </c>
      <c r="B32" s="15" t="s">
        <v>86</v>
      </c>
      <c r="C32" s="50"/>
      <c r="E32" s="50"/>
      <c r="F32" s="67">
        <v>0</v>
      </c>
      <c r="I32" s="50"/>
    </row>
    <row r="33" spans="1:9" ht="45" customHeight="1">
      <c r="A33" s="32" t="s">
        <v>203</v>
      </c>
      <c r="B33" s="33" t="s">
        <v>134</v>
      </c>
      <c r="C33" s="64">
        <f>C25+C26+C27-C28-C29-C30-C31+C32</f>
        <v>4641397</v>
      </c>
      <c r="D33" s="64">
        <f>D25+D26+D27-D28-D29-D30-D31+D32</f>
        <v>-230922</v>
      </c>
      <c r="E33" s="64">
        <f>E25+E26+E27-E28-E29-E30-E31+E32</f>
        <v>3417955</v>
      </c>
      <c r="F33" s="64">
        <f>F25+F26+F27-F28-F29-F30-F31+F32</f>
        <v>-212395</v>
      </c>
      <c r="I33" s="64"/>
    </row>
    <row r="34" spans="1:9" ht="14.25">
      <c r="A34" s="34" t="s">
        <v>204</v>
      </c>
      <c r="B34" s="15" t="s">
        <v>135</v>
      </c>
      <c r="C34" s="50">
        <v>0</v>
      </c>
      <c r="E34" s="50">
        <v>0</v>
      </c>
      <c r="F34" s="67">
        <v>0</v>
      </c>
      <c r="I34" s="50"/>
    </row>
    <row r="35" spans="1:9" ht="14.25">
      <c r="A35" s="34" t="s">
        <v>205</v>
      </c>
      <c r="B35" s="15" t="s">
        <v>137</v>
      </c>
      <c r="C35" s="64">
        <f>C33+C34</f>
        <v>4641397</v>
      </c>
      <c r="D35" s="64">
        <f>D33+D34</f>
        <v>-230922</v>
      </c>
      <c r="E35" s="64">
        <f>E33+E34</f>
        <v>3417955</v>
      </c>
      <c r="F35" s="64">
        <f>F33+F34</f>
        <v>-212395</v>
      </c>
      <c r="I35" s="64"/>
    </row>
    <row r="36" spans="1:9" ht="14.25">
      <c r="A36" s="34" t="s">
        <v>30</v>
      </c>
      <c r="B36" s="15" t="s">
        <v>142</v>
      </c>
      <c r="C36" s="64">
        <v>1145030</v>
      </c>
      <c r="D36" s="37">
        <f>C36-'[1]ф2'!$C$36</f>
        <v>49566</v>
      </c>
      <c r="E36" s="64">
        <f>40758</f>
        <v>40758</v>
      </c>
      <c r="F36" s="67">
        <f>E36-'[1]ф2'!$E$36</f>
        <v>8417</v>
      </c>
      <c r="I36" s="64"/>
    </row>
    <row r="37" spans="1:9" ht="14.25">
      <c r="A37" s="32" t="s">
        <v>206</v>
      </c>
      <c r="B37" s="33" t="s">
        <v>143</v>
      </c>
      <c r="C37" s="64">
        <f>C35-C36</f>
        <v>3496367</v>
      </c>
      <c r="D37" s="64">
        <f>D35-D36</f>
        <v>-280488</v>
      </c>
      <c r="E37" s="64">
        <f>E35-E36</f>
        <v>3377197</v>
      </c>
      <c r="F37" s="64">
        <f>F35-F36</f>
        <v>-220812</v>
      </c>
      <c r="I37" s="64"/>
    </row>
    <row r="38" spans="1:9" ht="14.25">
      <c r="A38" s="32" t="s">
        <v>209</v>
      </c>
      <c r="B38" s="33"/>
      <c r="C38" s="50"/>
      <c r="E38" s="50"/>
      <c r="F38" s="67">
        <v>0</v>
      </c>
      <c r="I38" s="50"/>
    </row>
    <row r="39" spans="1:9" ht="14.25">
      <c r="A39" s="32" t="s">
        <v>191</v>
      </c>
      <c r="B39" s="33" t="s">
        <v>145</v>
      </c>
      <c r="C39" s="62">
        <f>C37-C40</f>
        <v>3496367</v>
      </c>
      <c r="D39" s="62">
        <f>D37-D40</f>
        <v>-280488</v>
      </c>
      <c r="E39" s="62">
        <f>E37-E40</f>
        <v>3377197</v>
      </c>
      <c r="F39" s="62">
        <f>F37-F40</f>
        <v>-220812</v>
      </c>
      <c r="I39" s="62"/>
    </row>
    <row r="40" spans="1:9" ht="14.25">
      <c r="A40" s="34" t="s">
        <v>192</v>
      </c>
      <c r="B40" s="15" t="s">
        <v>146</v>
      </c>
      <c r="C40" s="51">
        <v>0</v>
      </c>
      <c r="E40" s="51">
        <v>0</v>
      </c>
      <c r="F40" s="67">
        <v>0</v>
      </c>
      <c r="I40" s="51"/>
    </row>
    <row r="41" spans="1:9" ht="14.25">
      <c r="A41" s="34" t="s">
        <v>207</v>
      </c>
      <c r="B41" s="15" t="s">
        <v>147</v>
      </c>
      <c r="C41" s="64">
        <f>C39+C40</f>
        <v>3496367</v>
      </c>
      <c r="D41" s="64">
        <f>D39+D40</f>
        <v>-280488</v>
      </c>
      <c r="E41" s="64">
        <f>E39+E40</f>
        <v>3377197</v>
      </c>
      <c r="F41" s="64">
        <f>F39+F40</f>
        <v>-220812</v>
      </c>
      <c r="I41" s="64"/>
    </row>
    <row r="42" spans="1:9" ht="14.25">
      <c r="A42" s="34" t="s">
        <v>208</v>
      </c>
      <c r="B42" s="15" t="s">
        <v>148</v>
      </c>
      <c r="C42" s="16"/>
      <c r="E42" s="16"/>
      <c r="F42" s="67">
        <v>0</v>
      </c>
      <c r="I42" s="16"/>
    </row>
    <row r="43" spans="1:9" ht="14.25">
      <c r="A43" s="34" t="s">
        <v>196</v>
      </c>
      <c r="B43" s="15"/>
      <c r="C43" s="16"/>
      <c r="E43" s="16"/>
      <c r="F43" s="67">
        <v>0</v>
      </c>
      <c r="I43" s="16"/>
    </row>
    <row r="44" spans="1:9" ht="28.5">
      <c r="A44" s="38" t="s">
        <v>197</v>
      </c>
      <c r="B44" s="15" t="s">
        <v>149</v>
      </c>
      <c r="C44" s="16">
        <v>0</v>
      </c>
      <c r="E44" s="16">
        <v>0</v>
      </c>
      <c r="F44" s="67">
        <v>0</v>
      </c>
      <c r="I44" s="16"/>
    </row>
    <row r="45" spans="1:9" ht="14.25">
      <c r="A45" s="38" t="s">
        <v>198</v>
      </c>
      <c r="B45" s="15" t="s">
        <v>210</v>
      </c>
      <c r="C45" s="16">
        <v>0</v>
      </c>
      <c r="E45" s="16">
        <v>0</v>
      </c>
      <c r="F45" s="67">
        <v>0</v>
      </c>
      <c r="I45" s="16"/>
    </row>
    <row r="46" spans="1:9" ht="28.5">
      <c r="A46" s="38" t="s">
        <v>199</v>
      </c>
      <c r="B46" s="15" t="s">
        <v>211</v>
      </c>
      <c r="C46" s="16">
        <v>0</v>
      </c>
      <c r="E46" s="16">
        <v>0</v>
      </c>
      <c r="F46" s="67">
        <v>0</v>
      </c>
      <c r="I46" s="16"/>
    </row>
    <row r="47" spans="1:9" ht="14.25">
      <c r="A47" s="38" t="s">
        <v>200</v>
      </c>
      <c r="B47" s="15" t="s">
        <v>212</v>
      </c>
      <c r="C47" s="16">
        <v>0</v>
      </c>
      <c r="E47" s="16">
        <v>0</v>
      </c>
      <c r="F47" s="67">
        <v>0</v>
      </c>
      <c r="I47" s="16"/>
    </row>
    <row r="48" spans="1:9" ht="28.5">
      <c r="A48" s="38" t="s">
        <v>227</v>
      </c>
      <c r="B48" s="15" t="s">
        <v>213</v>
      </c>
      <c r="C48" s="16">
        <f>SUM(C44:C47)</f>
        <v>0</v>
      </c>
      <c r="E48" s="16">
        <v>0</v>
      </c>
      <c r="F48" s="67">
        <v>0</v>
      </c>
      <c r="I48" s="16"/>
    </row>
    <row r="49" spans="1:9" ht="14.25">
      <c r="A49" s="34" t="s">
        <v>201</v>
      </c>
      <c r="B49" s="15"/>
      <c r="C49" s="16"/>
      <c r="E49" s="16"/>
      <c r="F49" s="67">
        <v>0</v>
      </c>
      <c r="I49" s="16"/>
    </row>
    <row r="50" spans="1:9" ht="14.25">
      <c r="A50" s="34" t="s">
        <v>220</v>
      </c>
      <c r="B50" s="15" t="s">
        <v>214</v>
      </c>
      <c r="C50" s="16">
        <f>C48-C51</f>
        <v>0</v>
      </c>
      <c r="E50" s="16">
        <v>0</v>
      </c>
      <c r="F50" s="67">
        <v>0</v>
      </c>
      <c r="I50" s="16"/>
    </row>
    <row r="51" spans="1:9" ht="14.25">
      <c r="A51" s="34" t="s">
        <v>192</v>
      </c>
      <c r="B51" s="15" t="s">
        <v>215</v>
      </c>
      <c r="C51" s="16">
        <v>0</v>
      </c>
      <c r="E51" s="16">
        <v>0</v>
      </c>
      <c r="F51" s="67">
        <v>0</v>
      </c>
      <c r="I51" s="16"/>
    </row>
    <row r="52" spans="1:9" ht="29.25" customHeight="1">
      <c r="A52" s="38" t="s">
        <v>226</v>
      </c>
      <c r="B52" s="15" t="s">
        <v>216</v>
      </c>
      <c r="C52" s="63">
        <f>C41+C48</f>
        <v>3496367</v>
      </c>
      <c r="D52" s="63">
        <f>D41+D48</f>
        <v>-280488</v>
      </c>
      <c r="E52" s="63">
        <f>E41+E48</f>
        <v>3377197</v>
      </c>
      <c r="F52" s="63">
        <f>F41+F48</f>
        <v>-220812</v>
      </c>
      <c r="I52" s="63"/>
    </row>
    <row r="53" spans="1:9" ht="14.25">
      <c r="A53" s="34" t="s">
        <v>201</v>
      </c>
      <c r="B53" s="15"/>
      <c r="C53" s="16"/>
      <c r="E53" s="16"/>
      <c r="F53" s="67">
        <v>0</v>
      </c>
      <c r="I53" s="16"/>
    </row>
    <row r="54" spans="1:9" ht="14.25">
      <c r="A54" s="34" t="s">
        <v>221</v>
      </c>
      <c r="B54" s="15" t="s">
        <v>217</v>
      </c>
      <c r="C54" s="63">
        <f>C39+C50</f>
        <v>3496367</v>
      </c>
      <c r="D54" s="63">
        <f>D39+D50</f>
        <v>-280488</v>
      </c>
      <c r="E54" s="63">
        <f>E39+E50</f>
        <v>3377197</v>
      </c>
      <c r="F54" s="63">
        <f>F39+F50</f>
        <v>-220812</v>
      </c>
      <c r="I54" s="63"/>
    </row>
    <row r="55" spans="1:9" ht="14.25">
      <c r="A55" s="34" t="s">
        <v>222</v>
      </c>
      <c r="B55" s="15" t="s">
        <v>218</v>
      </c>
      <c r="C55" s="16">
        <f>C40+C51</f>
        <v>0</v>
      </c>
      <c r="D55" s="16">
        <f>D40+D51</f>
        <v>0</v>
      </c>
      <c r="E55" s="16">
        <v>0</v>
      </c>
      <c r="F55" s="67">
        <v>0</v>
      </c>
      <c r="I55" s="16"/>
    </row>
    <row r="56" spans="1:9" ht="14.25">
      <c r="A56" s="34"/>
      <c r="B56" s="15"/>
      <c r="C56" s="16"/>
      <c r="E56" s="16"/>
      <c r="F56" s="67">
        <v>0</v>
      </c>
      <c r="I56" s="16"/>
    </row>
    <row r="57" spans="1:9" ht="14.25">
      <c r="A57" s="39" t="s">
        <v>230</v>
      </c>
      <c r="B57" s="40" t="s">
        <v>107</v>
      </c>
      <c r="C57" s="65">
        <f>(C54+C55)/166639960*1000</f>
        <v>20.981564085829113</v>
      </c>
      <c r="D57" s="65">
        <f>(D54+D55)/166639960*1000</f>
        <v>-1.6831977156019482</v>
      </c>
      <c r="E57" s="65">
        <f>(E54+E55)/166639960*1000</f>
        <v>20.266429492661903</v>
      </c>
      <c r="F57" s="65">
        <f>(F54+F55)/166639960*1000</f>
        <v>-1.3250843315132816</v>
      </c>
      <c r="I57" s="65"/>
    </row>
    <row r="59" spans="1:4" ht="14.25">
      <c r="A59" s="28" t="s">
        <v>229</v>
      </c>
      <c r="B59" s="26"/>
      <c r="D59" s="29" t="s">
        <v>279</v>
      </c>
    </row>
    <row r="60" spans="1:4" ht="14.25">
      <c r="A60" s="28"/>
      <c r="B60" s="26"/>
      <c r="C60" s="26"/>
      <c r="D60" s="29"/>
    </row>
    <row r="61" spans="1:4" ht="14.25">
      <c r="A61" s="28" t="str">
        <f>бб!A105</f>
        <v>Главный бухгалтер                                              </v>
      </c>
      <c r="B61" s="26"/>
      <c r="D61" s="29" t="str">
        <f>бб!D105</f>
        <v>С.Н.Беликова</v>
      </c>
    </row>
    <row r="62" ht="14.25">
      <c r="A62" s="28"/>
    </row>
    <row r="63" ht="14.25">
      <c r="A63" s="6" t="s">
        <v>119</v>
      </c>
    </row>
  </sheetData>
  <mergeCells count="11">
    <mergeCell ref="A16:D16"/>
    <mergeCell ref="A18:D18"/>
    <mergeCell ref="A20:D20"/>
    <mergeCell ref="A21:D21"/>
    <mergeCell ref="A13:D13"/>
    <mergeCell ref="A15:D15"/>
    <mergeCell ref="A8:D8"/>
    <mergeCell ref="A10:D10"/>
    <mergeCell ref="A11:D11"/>
    <mergeCell ref="A12:D12"/>
    <mergeCell ref="A9:D9"/>
  </mergeCells>
  <printOptions/>
  <pageMargins left="0.27" right="0.16" top="0" bottom="0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5:E73"/>
  <sheetViews>
    <sheetView workbookViewId="0" topLeftCell="A1">
      <selection activeCell="D69" sqref="D69"/>
    </sheetView>
  </sheetViews>
  <sheetFormatPr defaultColWidth="9.00390625" defaultRowHeight="12.75"/>
  <cols>
    <col min="1" max="1" width="64.75390625" style="4" customWidth="1"/>
    <col min="2" max="2" width="11.25390625" style="4" customWidth="1"/>
    <col min="3" max="3" width="14.00390625" style="4" customWidth="1"/>
    <col min="4" max="4" width="14.625" style="37" customWidth="1"/>
    <col min="5" max="16384" width="9.125" style="4" customWidth="1"/>
  </cols>
  <sheetData>
    <row r="1" ht="14.25"/>
    <row r="2" ht="14.25"/>
    <row r="3" ht="14.25"/>
    <row r="4" ht="14.25"/>
    <row r="5" spans="1:5" ht="22.5" customHeight="1">
      <c r="A5" s="112" t="s">
        <v>232</v>
      </c>
      <c r="B5" s="112"/>
      <c r="C5" s="112"/>
      <c r="D5" s="112"/>
      <c r="E5" s="41"/>
    </row>
    <row r="6" spans="1:5" ht="14.25">
      <c r="A6" s="113" t="str">
        <f>'ф2'!A10:D10</f>
        <v>по состоянию на 30 Сентября 2013 года</v>
      </c>
      <c r="B6" s="113"/>
      <c r="C6" s="113"/>
      <c r="D6" s="113"/>
      <c r="E6" s="41"/>
    </row>
    <row r="7" spans="1:5" ht="14.25">
      <c r="A7" s="113" t="s">
        <v>152</v>
      </c>
      <c r="B7" s="113"/>
      <c r="C7" s="113"/>
      <c r="D7" s="113"/>
      <c r="E7" s="41"/>
    </row>
    <row r="8" spans="1:5" ht="14.25">
      <c r="A8" s="113" t="s">
        <v>153</v>
      </c>
      <c r="B8" s="113"/>
      <c r="C8" s="113"/>
      <c r="D8" s="113"/>
      <c r="E8" s="41"/>
    </row>
    <row r="9" spans="1:4" ht="12" customHeight="1">
      <c r="A9" s="109" t="s">
        <v>236</v>
      </c>
      <c r="B9" s="109"/>
      <c r="C9" s="109"/>
      <c r="D9" s="109"/>
    </row>
    <row r="10" spans="1:4" ht="12" customHeight="1">
      <c r="A10" s="109" t="s">
        <v>272</v>
      </c>
      <c r="B10" s="109"/>
      <c r="C10" s="109"/>
      <c r="D10" s="109"/>
    </row>
    <row r="11" spans="1:4" ht="12" customHeight="1">
      <c r="A11" s="118" t="s">
        <v>177</v>
      </c>
      <c r="B11" s="119"/>
      <c r="C11" s="119"/>
      <c r="D11" s="119"/>
    </row>
    <row r="12" spans="1:4" ht="12" customHeight="1">
      <c r="A12" s="87" t="s">
        <v>237</v>
      </c>
      <c r="B12" s="87"/>
      <c r="C12" s="87"/>
      <c r="D12" s="90"/>
    </row>
    <row r="13" spans="1:4" ht="12" customHeight="1">
      <c r="A13" s="87" t="s">
        <v>238</v>
      </c>
      <c r="B13" s="87"/>
      <c r="C13" s="87"/>
      <c r="D13" s="90"/>
    </row>
    <row r="14" spans="1:4" ht="12" customHeight="1">
      <c r="A14" s="120" t="s">
        <v>178</v>
      </c>
      <c r="B14" s="120"/>
      <c r="C14" s="120"/>
      <c r="D14" s="120"/>
    </row>
    <row r="15" spans="1:4" ht="42" customHeight="1">
      <c r="A15" s="9" t="s">
        <v>29</v>
      </c>
      <c r="B15" s="9" t="s">
        <v>31</v>
      </c>
      <c r="C15" s="48" t="str">
        <f>'ф2'!C22</f>
        <v> За 9 месяцев 2013г.</v>
      </c>
      <c r="D15" s="48" t="str">
        <f>'ф2'!E22</f>
        <v> За 9 месяцев 2012г.</v>
      </c>
    </row>
    <row r="16" spans="1:4" s="6" customFormat="1" ht="21" customHeight="1">
      <c r="A16" s="115" t="s">
        <v>32</v>
      </c>
      <c r="B16" s="116"/>
      <c r="C16" s="116"/>
      <c r="D16" s="117"/>
    </row>
    <row r="17" spans="1:4" ht="12" customHeight="1">
      <c r="A17" s="34" t="s">
        <v>72</v>
      </c>
      <c r="B17" s="42" t="s">
        <v>3</v>
      </c>
      <c r="C17" s="66">
        <f>C19+C20+C21+C22+C23</f>
        <v>26442665</v>
      </c>
      <c r="D17" s="66">
        <f>D19+D20+D21+D22+D23</f>
        <v>23223926</v>
      </c>
    </row>
    <row r="18" spans="1:4" ht="12" customHeight="1">
      <c r="A18" s="34" t="s">
        <v>51</v>
      </c>
      <c r="B18" s="42"/>
      <c r="C18" s="66"/>
      <c r="D18" s="66"/>
    </row>
    <row r="19" spans="1:4" ht="12" customHeight="1">
      <c r="A19" s="34" t="s">
        <v>165</v>
      </c>
      <c r="B19" s="42" t="s">
        <v>4</v>
      </c>
      <c r="C19" s="105">
        <v>25549511</v>
      </c>
      <c r="D19" s="66">
        <v>22588105</v>
      </c>
    </row>
    <row r="20" spans="1:4" ht="12" customHeight="1">
      <c r="A20" s="34" t="s">
        <v>166</v>
      </c>
      <c r="B20" s="42" t="s">
        <v>33</v>
      </c>
      <c r="C20" s="66">
        <v>0</v>
      </c>
      <c r="D20" s="66">
        <v>0</v>
      </c>
    </row>
    <row r="21" spans="1:4" ht="12" customHeight="1">
      <c r="A21" s="34" t="s">
        <v>167</v>
      </c>
      <c r="B21" s="42" t="s">
        <v>34</v>
      </c>
      <c r="C21" s="66">
        <v>0</v>
      </c>
      <c r="D21" s="66">
        <v>0</v>
      </c>
    </row>
    <row r="22" spans="1:4" ht="12" customHeight="1">
      <c r="A22" s="34" t="s">
        <v>52</v>
      </c>
      <c r="B22" s="42" t="s">
        <v>35</v>
      </c>
      <c r="C22" s="66">
        <v>0</v>
      </c>
      <c r="D22" s="66">
        <v>0</v>
      </c>
    </row>
    <row r="23" spans="1:4" ht="12" customHeight="1">
      <c r="A23" s="34" t="s">
        <v>53</v>
      </c>
      <c r="B23" s="42" t="s">
        <v>36</v>
      </c>
      <c r="C23" s="66">
        <f>371278+521876</f>
        <v>893154</v>
      </c>
      <c r="D23" s="66">
        <f>256699+379122</f>
        <v>635821</v>
      </c>
    </row>
    <row r="24" spans="1:4" ht="12" customHeight="1">
      <c r="A24" s="34" t="s">
        <v>73</v>
      </c>
      <c r="B24" s="42" t="s">
        <v>5</v>
      </c>
      <c r="C24" s="66">
        <f>SUM(C26:C31)</f>
        <v>20328777</v>
      </c>
      <c r="D24" s="66">
        <f>SUM(D26:D31)</f>
        <v>18576361</v>
      </c>
    </row>
    <row r="25" spans="1:4" ht="12" customHeight="1">
      <c r="A25" s="34" t="s">
        <v>51</v>
      </c>
      <c r="B25" s="42"/>
      <c r="C25" s="66"/>
      <c r="D25" s="66"/>
    </row>
    <row r="26" spans="1:4" ht="12" customHeight="1">
      <c r="A26" s="34" t="s">
        <v>168</v>
      </c>
      <c r="B26" s="42" t="s">
        <v>38</v>
      </c>
      <c r="C26" s="66">
        <v>12600263</v>
      </c>
      <c r="D26" s="66">
        <v>12020406</v>
      </c>
    </row>
    <row r="27" spans="1:4" ht="12" customHeight="1">
      <c r="A27" s="34" t="s">
        <v>54</v>
      </c>
      <c r="B27" s="42" t="s">
        <v>39</v>
      </c>
      <c r="C27" s="66">
        <v>644050</v>
      </c>
      <c r="D27" s="66">
        <v>481640</v>
      </c>
    </row>
    <row r="28" spans="1:4" ht="12" customHeight="1">
      <c r="A28" s="34" t="s">
        <v>55</v>
      </c>
      <c r="B28" s="42" t="s">
        <v>40</v>
      </c>
      <c r="C28" s="66">
        <v>3189854</v>
      </c>
      <c r="D28" s="66">
        <v>2655468</v>
      </c>
    </row>
    <row r="29" spans="1:4" ht="12" customHeight="1">
      <c r="A29" s="34" t="s">
        <v>194</v>
      </c>
      <c r="B29" s="42" t="s">
        <v>41</v>
      </c>
      <c r="C29" s="66">
        <v>808381</v>
      </c>
      <c r="D29" s="66">
        <v>866362</v>
      </c>
    </row>
    <row r="30" spans="1:4" ht="12" customHeight="1">
      <c r="A30" s="34" t="s">
        <v>169</v>
      </c>
      <c r="B30" s="42" t="s">
        <v>42</v>
      </c>
      <c r="C30" s="66">
        <f>115286+2346713</f>
        <v>2461999</v>
      </c>
      <c r="D30" s="66">
        <f>50173+1805798</f>
        <v>1855971</v>
      </c>
    </row>
    <row r="31" spans="1:4" ht="12" customHeight="1">
      <c r="A31" s="34" t="s">
        <v>56</v>
      </c>
      <c r="B31" s="42" t="s">
        <v>193</v>
      </c>
      <c r="C31" s="66">
        <v>624230</v>
      </c>
      <c r="D31" s="66">
        <v>696514</v>
      </c>
    </row>
    <row r="32" spans="1:4" ht="12" customHeight="1">
      <c r="A32" s="39" t="s">
        <v>170</v>
      </c>
      <c r="B32" s="43" t="s">
        <v>6</v>
      </c>
      <c r="C32" s="68">
        <f>C17-C24</f>
        <v>6113888</v>
      </c>
      <c r="D32" s="68">
        <f>D17-D24</f>
        <v>4647565</v>
      </c>
    </row>
    <row r="33" spans="1:4" s="41" customFormat="1" ht="21" customHeight="1">
      <c r="A33" s="122" t="s">
        <v>43</v>
      </c>
      <c r="B33" s="122"/>
      <c r="C33" s="122"/>
      <c r="D33" s="122"/>
    </row>
    <row r="34" spans="1:4" ht="12" customHeight="1">
      <c r="A34" s="34" t="s">
        <v>74</v>
      </c>
      <c r="B34" s="42" t="s">
        <v>8</v>
      </c>
      <c r="C34" s="66">
        <f>SUM(C36:C41)</f>
        <v>1157140</v>
      </c>
      <c r="D34" s="66">
        <f>SUM(D36:D41)</f>
        <v>2414145</v>
      </c>
    </row>
    <row r="35" spans="1:4" ht="12" customHeight="1">
      <c r="A35" s="34" t="s">
        <v>51</v>
      </c>
      <c r="B35" s="42"/>
      <c r="C35" s="66"/>
      <c r="D35" s="66"/>
    </row>
    <row r="36" spans="1:4" ht="12" customHeight="1">
      <c r="A36" s="34" t="s">
        <v>57</v>
      </c>
      <c r="B36" s="42" t="s">
        <v>9</v>
      </c>
      <c r="C36" s="66">
        <v>0</v>
      </c>
      <c r="D36" s="66">
        <v>0</v>
      </c>
    </row>
    <row r="37" spans="1:4" ht="12" customHeight="1">
      <c r="A37" s="34" t="s">
        <v>58</v>
      </c>
      <c r="B37" s="42" t="s">
        <v>10</v>
      </c>
      <c r="C37" s="66">
        <v>0</v>
      </c>
      <c r="D37" s="66">
        <v>0</v>
      </c>
    </row>
    <row r="38" spans="1:4" ht="12" customHeight="1">
      <c r="A38" s="34" t="s">
        <v>59</v>
      </c>
      <c r="B38" s="42" t="s">
        <v>11</v>
      </c>
      <c r="C38" s="66">
        <v>0</v>
      </c>
      <c r="D38" s="66">
        <v>0</v>
      </c>
    </row>
    <row r="39" spans="1:4" ht="12" customHeight="1">
      <c r="A39" s="34" t="s">
        <v>60</v>
      </c>
      <c r="B39" s="42" t="s">
        <v>12</v>
      </c>
      <c r="C39" s="66">
        <v>0</v>
      </c>
      <c r="D39" s="66">
        <v>0</v>
      </c>
    </row>
    <row r="40" spans="1:4" ht="12" customHeight="1">
      <c r="A40" s="34" t="s">
        <v>171</v>
      </c>
      <c r="B40" s="42" t="s">
        <v>13</v>
      </c>
      <c r="C40" s="66">
        <v>0</v>
      </c>
      <c r="D40" s="66">
        <v>0</v>
      </c>
    </row>
    <row r="41" spans="1:4" ht="12" customHeight="1">
      <c r="A41" s="34" t="s">
        <v>53</v>
      </c>
      <c r="B41" s="42" t="s">
        <v>14</v>
      </c>
      <c r="C41" s="66">
        <v>1157140</v>
      </c>
      <c r="D41" s="66">
        <v>2414145</v>
      </c>
    </row>
    <row r="42" spans="1:4" ht="12" customHeight="1">
      <c r="A42" s="34" t="s">
        <v>75</v>
      </c>
      <c r="B42" s="42" t="s">
        <v>15</v>
      </c>
      <c r="C42" s="66">
        <f>SUM(C44:C49)</f>
        <v>8511248</v>
      </c>
      <c r="D42" s="66">
        <f>SUM(D44:D49)</f>
        <v>8789718</v>
      </c>
    </row>
    <row r="43" spans="1:4" ht="12" customHeight="1">
      <c r="A43" s="34" t="s">
        <v>51</v>
      </c>
      <c r="B43" s="42"/>
      <c r="C43" s="66"/>
      <c r="D43" s="66"/>
    </row>
    <row r="44" spans="1:4" ht="12" customHeight="1">
      <c r="A44" s="34" t="s">
        <v>62</v>
      </c>
      <c r="B44" s="42" t="s">
        <v>44</v>
      </c>
      <c r="C44" s="66">
        <v>129321</v>
      </c>
      <c r="D44" s="66">
        <v>320964</v>
      </c>
    </row>
    <row r="45" spans="1:4" ht="12" customHeight="1">
      <c r="A45" s="34" t="s">
        <v>61</v>
      </c>
      <c r="B45" s="42" t="s">
        <v>45</v>
      </c>
      <c r="C45" s="66">
        <v>8508</v>
      </c>
      <c r="D45" s="66">
        <v>5359</v>
      </c>
    </row>
    <row r="46" spans="1:4" ht="12" customHeight="1">
      <c r="A46" s="34" t="s">
        <v>63</v>
      </c>
      <c r="B46" s="42" t="s">
        <v>46</v>
      </c>
      <c r="C46" s="66">
        <v>7826371</v>
      </c>
      <c r="D46" s="66">
        <v>4718395</v>
      </c>
    </row>
    <row r="47" spans="1:4" ht="12" customHeight="1">
      <c r="A47" s="34" t="s">
        <v>64</v>
      </c>
      <c r="B47" s="42" t="s">
        <v>47</v>
      </c>
      <c r="C47" s="66">
        <v>0</v>
      </c>
      <c r="D47" s="66">
        <v>0</v>
      </c>
    </row>
    <row r="48" spans="1:4" ht="12" customHeight="1">
      <c r="A48" s="34" t="s">
        <v>172</v>
      </c>
      <c r="B48" s="42" t="s">
        <v>48</v>
      </c>
      <c r="C48" s="66">
        <v>0</v>
      </c>
      <c r="D48" s="66">
        <v>0</v>
      </c>
    </row>
    <row r="49" spans="1:4" ht="12" customHeight="1">
      <c r="A49" s="34" t="s">
        <v>65</v>
      </c>
      <c r="B49" s="42" t="s">
        <v>49</v>
      </c>
      <c r="C49" s="66">
        <v>547048</v>
      </c>
      <c r="D49" s="66">
        <v>3745000</v>
      </c>
    </row>
    <row r="50" spans="1:4" ht="12" customHeight="1">
      <c r="A50" s="39" t="s">
        <v>173</v>
      </c>
      <c r="B50" s="43"/>
      <c r="C50" s="68">
        <f>C34-C42</f>
        <v>-7354108</v>
      </c>
      <c r="D50" s="68">
        <f>D34-D42</f>
        <v>-6375573</v>
      </c>
    </row>
    <row r="51" spans="1:4" ht="21" customHeight="1">
      <c r="A51" s="123" t="s">
        <v>50</v>
      </c>
      <c r="B51" s="124"/>
      <c r="C51" s="124"/>
      <c r="D51" s="125"/>
    </row>
    <row r="52" spans="1:4" ht="12" customHeight="1">
      <c r="A52" s="34" t="s">
        <v>72</v>
      </c>
      <c r="B52" s="42" t="s">
        <v>17</v>
      </c>
      <c r="C52" s="66">
        <f>SUM(C54:C57)</f>
        <v>4267680</v>
      </c>
      <c r="D52" s="66">
        <f>SUM(D54:D57)</f>
        <v>2716200</v>
      </c>
    </row>
    <row r="53" spans="1:4" ht="12" customHeight="1">
      <c r="A53" s="34" t="s">
        <v>51</v>
      </c>
      <c r="B53" s="42"/>
      <c r="C53" s="66"/>
      <c r="D53" s="66"/>
    </row>
    <row r="54" spans="1:4" ht="12" customHeight="1">
      <c r="A54" s="34" t="s">
        <v>66</v>
      </c>
      <c r="B54" s="42" t="s">
        <v>18</v>
      </c>
      <c r="C54" s="66">
        <v>0</v>
      </c>
      <c r="D54" s="66">
        <v>804000</v>
      </c>
    </row>
    <row r="55" spans="1:4" ht="12" customHeight="1">
      <c r="A55" s="34" t="s">
        <v>67</v>
      </c>
      <c r="B55" s="42" t="s">
        <v>19</v>
      </c>
      <c r="C55" s="66">
        <v>4267680</v>
      </c>
      <c r="D55" s="66">
        <v>1912200</v>
      </c>
    </row>
    <row r="56" spans="1:4" ht="14.25">
      <c r="A56" s="52" t="s">
        <v>274</v>
      </c>
      <c r="B56" s="42" t="s">
        <v>20</v>
      </c>
      <c r="C56" s="66">
        <v>0</v>
      </c>
      <c r="D56" s="66">
        <v>0</v>
      </c>
    </row>
    <row r="57" spans="1:4" ht="12" customHeight="1">
      <c r="A57" s="34" t="s">
        <v>53</v>
      </c>
      <c r="B57" s="42" t="s">
        <v>21</v>
      </c>
      <c r="C57" s="66">
        <v>0</v>
      </c>
      <c r="D57" s="66">
        <v>0</v>
      </c>
    </row>
    <row r="58" spans="1:4" ht="12" customHeight="1">
      <c r="A58" s="34" t="s">
        <v>76</v>
      </c>
      <c r="B58" s="42" t="s">
        <v>22</v>
      </c>
      <c r="C58" s="66">
        <f>SUM(C60:C64)</f>
        <v>1501150</v>
      </c>
      <c r="D58" s="66">
        <f>SUM(D60:D64)</f>
        <v>1332466</v>
      </c>
    </row>
    <row r="59" spans="1:4" ht="12" customHeight="1">
      <c r="A59" s="34" t="s">
        <v>51</v>
      </c>
      <c r="B59" s="42"/>
      <c r="C59" s="66"/>
      <c r="D59" s="66"/>
    </row>
    <row r="60" spans="1:4" ht="12" customHeight="1">
      <c r="A60" s="34" t="s">
        <v>68</v>
      </c>
      <c r="B60" s="42" t="s">
        <v>23</v>
      </c>
      <c r="C60" s="66">
        <v>1101150</v>
      </c>
      <c r="D60" s="66">
        <v>937050</v>
      </c>
    </row>
    <row r="61" spans="1:4" ht="12" customHeight="1">
      <c r="A61" s="34" t="s">
        <v>275</v>
      </c>
      <c r="B61" s="42" t="s">
        <v>24</v>
      </c>
      <c r="C61" s="66">
        <v>0</v>
      </c>
      <c r="D61" s="66">
        <v>0</v>
      </c>
    </row>
    <row r="62" spans="1:4" ht="12" customHeight="1">
      <c r="A62" s="34" t="s">
        <v>69</v>
      </c>
      <c r="B62" s="42" t="s">
        <v>25</v>
      </c>
      <c r="C62" s="66">
        <v>400000</v>
      </c>
      <c r="D62" s="66">
        <v>395416</v>
      </c>
    </row>
    <row r="63" spans="1:4" ht="12" customHeight="1">
      <c r="A63" s="34" t="s">
        <v>194</v>
      </c>
      <c r="B63" s="42" t="s">
        <v>26</v>
      </c>
      <c r="C63" s="66">
        <v>0</v>
      </c>
      <c r="D63" s="66">
        <v>0</v>
      </c>
    </row>
    <row r="64" spans="1:4" ht="12" customHeight="1">
      <c r="A64" s="34" t="s">
        <v>53</v>
      </c>
      <c r="B64" s="42" t="s">
        <v>195</v>
      </c>
      <c r="C64" s="66">
        <v>0</v>
      </c>
      <c r="D64" s="66">
        <v>0</v>
      </c>
    </row>
    <row r="65" spans="1:4" ht="12" customHeight="1">
      <c r="A65" s="39" t="s">
        <v>174</v>
      </c>
      <c r="B65" s="43" t="s">
        <v>28</v>
      </c>
      <c r="C65" s="68">
        <f>C52-C58</f>
        <v>2766530</v>
      </c>
      <c r="D65" s="68">
        <f>D52-D58</f>
        <v>1383734</v>
      </c>
    </row>
    <row r="66" spans="1:4" ht="12" customHeight="1">
      <c r="A66" s="35" t="s">
        <v>70</v>
      </c>
      <c r="B66" s="44"/>
      <c r="C66" s="69">
        <f>C32+C50+C65</f>
        <v>1526310</v>
      </c>
      <c r="D66" s="69">
        <f>D32+D50+D65</f>
        <v>-344274</v>
      </c>
    </row>
    <row r="67" spans="1:4" ht="12" customHeight="1">
      <c r="A67" s="39" t="s">
        <v>71</v>
      </c>
      <c r="B67" s="43"/>
      <c r="C67" s="104"/>
      <c r="D67" s="104"/>
    </row>
    <row r="68" spans="1:4" ht="12" customHeight="1">
      <c r="A68" s="34" t="s">
        <v>175</v>
      </c>
      <c r="B68" s="42"/>
      <c r="C68" s="66">
        <f>бб!D27</f>
        <v>316599</v>
      </c>
      <c r="D68" s="66">
        <v>1136864</v>
      </c>
    </row>
    <row r="69" spans="1:4" ht="12" customHeight="1">
      <c r="A69" s="39" t="s">
        <v>176</v>
      </c>
      <c r="B69" s="43"/>
      <c r="C69" s="68">
        <f>C66+C68</f>
        <v>1842909</v>
      </c>
      <c r="D69" s="68">
        <f>D66+D68</f>
        <v>792590</v>
      </c>
    </row>
    <row r="70" spans="1:4" ht="12" customHeight="1">
      <c r="A70" s="45"/>
      <c r="B70" s="46"/>
      <c r="C70" s="47">
        <f>бб!C27-C69</f>
        <v>0</v>
      </c>
      <c r="D70" s="103"/>
    </row>
    <row r="71" spans="1:4" ht="12" customHeight="1">
      <c r="A71" s="28" t="s">
        <v>229</v>
      </c>
      <c r="B71" s="26"/>
      <c r="C71" s="121" t="s">
        <v>279</v>
      </c>
      <c r="D71" s="121"/>
    </row>
    <row r="72" spans="1:4" ht="12" customHeight="1">
      <c r="A72" s="28"/>
      <c r="B72" s="26"/>
      <c r="C72" s="26"/>
      <c r="D72" s="29"/>
    </row>
    <row r="73" spans="1:4" ht="12" customHeight="1">
      <c r="A73" s="28" t="str">
        <f>бб!A105</f>
        <v>Главный бухгалтер                                              </v>
      </c>
      <c r="B73" s="26"/>
      <c r="C73" s="121" t="s">
        <v>280</v>
      </c>
      <c r="D73" s="121"/>
    </row>
  </sheetData>
  <mergeCells count="13">
    <mergeCell ref="C71:D71"/>
    <mergeCell ref="C73:D73"/>
    <mergeCell ref="A33:D33"/>
    <mergeCell ref="A51:D51"/>
    <mergeCell ref="A16:D16"/>
    <mergeCell ref="A5:D5"/>
    <mergeCell ref="A8:D8"/>
    <mergeCell ref="A9:D9"/>
    <mergeCell ref="A10:D10"/>
    <mergeCell ref="A7:D7"/>
    <mergeCell ref="A6:D6"/>
    <mergeCell ref="A11:D11"/>
    <mergeCell ref="A14:D14"/>
  </mergeCells>
  <printOptions/>
  <pageMargins left="0.46" right="0" top="0" bottom="0" header="0.19" footer="0.19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9:Q60"/>
  <sheetViews>
    <sheetView workbookViewId="0" topLeftCell="A1">
      <selection activeCell="E40" sqref="E40"/>
    </sheetView>
  </sheetViews>
  <sheetFormatPr defaultColWidth="9.00390625" defaultRowHeight="12.75"/>
  <cols>
    <col min="1" max="1" width="34.625" style="53" customWidth="1"/>
    <col min="2" max="2" width="6.375" style="53" bestFit="1" customWidth="1"/>
    <col min="3" max="3" width="11.375" style="53" customWidth="1"/>
    <col min="4" max="4" width="10.25390625" style="53" bestFit="1" customWidth="1"/>
    <col min="5" max="5" width="11.125" style="53" bestFit="1" customWidth="1"/>
    <col min="6" max="6" width="11.25390625" style="53" customWidth="1"/>
    <col min="7" max="7" width="11.625" style="53" customWidth="1"/>
    <col min="8" max="8" width="10.125" style="53" customWidth="1"/>
    <col min="9" max="9" width="11.125" style="53" bestFit="1" customWidth="1"/>
    <col min="10" max="10" width="10.25390625" style="53" customWidth="1"/>
    <col min="11" max="11" width="10.375" style="53" bestFit="1" customWidth="1"/>
    <col min="12" max="12" width="9.25390625" style="53" bestFit="1" customWidth="1"/>
    <col min="13" max="13" width="14.25390625" style="53" customWidth="1"/>
    <col min="14" max="14" width="11.00390625" style="53" customWidth="1"/>
    <col min="15" max="15" width="10.25390625" style="53" bestFit="1" customWidth="1"/>
    <col min="16" max="16" width="11.875" style="53" hidden="1" customWidth="1"/>
    <col min="17" max="16384" width="9.125" style="53" customWidth="1"/>
  </cols>
  <sheetData>
    <row r="1" ht="12.75"/>
    <row r="2" ht="12.75"/>
    <row r="3" ht="12.75"/>
    <row r="4" ht="12.75"/>
    <row r="5" ht="12.75"/>
    <row r="6" ht="12.75"/>
    <row r="7" ht="12.75"/>
    <row r="8" ht="15" customHeight="1"/>
    <row r="9" spans="1:10" s="55" customFormat="1" ht="19.5">
      <c r="A9" s="112" t="s">
        <v>268</v>
      </c>
      <c r="B9" s="112"/>
      <c r="C9" s="112"/>
      <c r="D9" s="112"/>
      <c r="E9" s="112"/>
      <c r="F9" s="112"/>
      <c r="G9" s="112"/>
      <c r="H9" s="112"/>
      <c r="I9" s="112"/>
      <c r="J9" s="54"/>
    </row>
    <row r="10" spans="1:10" s="55" customFormat="1" ht="19.5">
      <c r="A10" s="107" t="s">
        <v>184</v>
      </c>
      <c r="B10" s="107"/>
      <c r="C10" s="107"/>
      <c r="D10" s="107"/>
      <c r="E10" s="107"/>
      <c r="F10" s="107"/>
      <c r="G10" s="107"/>
      <c r="H10" s="107"/>
      <c r="I10" s="107"/>
      <c r="J10" s="54"/>
    </row>
    <row r="11" spans="1:10" s="55" customFormat="1" ht="19.5">
      <c r="A11" s="113" t="str">
        <f>бб!A10</f>
        <v>по состоянию на 30 Сентября 2013 года</v>
      </c>
      <c r="B11" s="113"/>
      <c r="C11" s="113"/>
      <c r="D11" s="113"/>
      <c r="E11" s="113"/>
      <c r="F11" s="113"/>
      <c r="G11" s="113"/>
      <c r="H11" s="113"/>
      <c r="I11" s="113"/>
      <c r="J11" s="54"/>
    </row>
    <row r="12" spans="1:10" s="55" customFormat="1" ht="20.25">
      <c r="A12" s="113" t="s">
        <v>150</v>
      </c>
      <c r="B12" s="113"/>
      <c r="C12" s="113"/>
      <c r="D12" s="113"/>
      <c r="E12" s="113"/>
      <c r="F12" s="113"/>
      <c r="G12" s="113"/>
      <c r="H12" s="113"/>
      <c r="I12" s="113"/>
      <c r="J12" s="56"/>
    </row>
    <row r="13" spans="1:11" s="58" customFormat="1" ht="15.75">
      <c r="A13" s="6" t="s">
        <v>239</v>
      </c>
      <c r="B13" s="28"/>
      <c r="C13" s="28"/>
      <c r="D13" s="28"/>
      <c r="E13" s="28"/>
      <c r="F13" s="28"/>
      <c r="G13" s="28"/>
      <c r="H13" s="28"/>
      <c r="I13" s="28"/>
      <c r="J13" s="1"/>
      <c r="K13" s="70"/>
    </row>
    <row r="14" spans="1:11" s="58" customFormat="1" ht="15.75">
      <c r="A14" s="6" t="s">
        <v>273</v>
      </c>
      <c r="B14" s="6"/>
      <c r="C14" s="6"/>
      <c r="D14" s="6"/>
      <c r="E14" s="6"/>
      <c r="F14" s="6"/>
      <c r="G14" s="6"/>
      <c r="H14" s="6"/>
      <c r="I14" s="6"/>
      <c r="J14" s="1"/>
      <c r="K14" s="70"/>
    </row>
    <row r="15" spans="1:11" s="58" customFormat="1" ht="15.75">
      <c r="A15" s="133" t="s">
        <v>1</v>
      </c>
      <c r="B15" s="133"/>
      <c r="C15" s="133"/>
      <c r="D15" s="133"/>
      <c r="E15" s="133"/>
      <c r="F15" s="133"/>
      <c r="G15" s="133"/>
      <c r="H15" s="133"/>
      <c r="I15" s="133"/>
      <c r="J15" s="1"/>
      <c r="K15" s="70"/>
    </row>
    <row r="16" spans="1:11" s="58" customFormat="1" ht="15.75">
      <c r="A16" s="6" t="s">
        <v>240</v>
      </c>
      <c r="B16" s="6"/>
      <c r="C16" s="6"/>
      <c r="D16" s="6"/>
      <c r="E16" s="6"/>
      <c r="F16" s="6"/>
      <c r="G16" s="6"/>
      <c r="H16" s="6"/>
      <c r="I16" s="6"/>
      <c r="J16" s="1"/>
      <c r="K16" s="70"/>
    </row>
    <row r="17" spans="1:11" s="58" customFormat="1" ht="15.75">
      <c r="A17" s="6" t="s">
        <v>241</v>
      </c>
      <c r="B17" s="6"/>
      <c r="C17" s="6"/>
      <c r="D17" s="6"/>
      <c r="E17" s="6"/>
      <c r="F17" s="6"/>
      <c r="G17" s="6"/>
      <c r="H17" s="6"/>
      <c r="I17" s="6"/>
      <c r="J17" s="1"/>
      <c r="K17" s="70"/>
    </row>
    <row r="18" spans="1:11" s="57" customFormat="1" ht="13.5">
      <c r="A18" s="96"/>
      <c r="B18" s="96"/>
      <c r="C18" s="97"/>
      <c r="D18" s="97"/>
      <c r="E18" s="89"/>
      <c r="F18" s="89"/>
      <c r="G18" s="89"/>
      <c r="H18" s="89"/>
      <c r="I18" s="89"/>
      <c r="J18" s="71"/>
      <c r="K18" s="71"/>
    </row>
    <row r="19" spans="1:10" s="57" customFormat="1" ht="13.5">
      <c r="A19" s="129" t="s">
        <v>151</v>
      </c>
      <c r="B19" s="129"/>
      <c r="C19" s="129"/>
      <c r="D19" s="129"/>
      <c r="E19" s="129"/>
      <c r="F19" s="129"/>
      <c r="G19" s="129"/>
      <c r="H19" s="129"/>
      <c r="I19" s="129"/>
      <c r="J19" s="2"/>
    </row>
    <row r="20" spans="1:9" ht="12.75" customHeight="1">
      <c r="A20" s="131"/>
      <c r="B20" s="132" t="s">
        <v>121</v>
      </c>
      <c r="C20" s="130" t="s">
        <v>122</v>
      </c>
      <c r="D20" s="130"/>
      <c r="E20" s="131"/>
      <c r="F20" s="131"/>
      <c r="G20" s="131"/>
      <c r="H20" s="131" t="s">
        <v>77</v>
      </c>
      <c r="I20" s="131" t="s">
        <v>116</v>
      </c>
    </row>
    <row r="21" spans="1:9" ht="38.25">
      <c r="A21" s="131"/>
      <c r="B21" s="131"/>
      <c r="C21" s="73" t="s">
        <v>112</v>
      </c>
      <c r="D21" s="73" t="s">
        <v>182</v>
      </c>
      <c r="E21" s="73" t="s">
        <v>115</v>
      </c>
      <c r="F21" s="72" t="s">
        <v>123</v>
      </c>
      <c r="G21" s="72" t="s">
        <v>124</v>
      </c>
      <c r="H21" s="131"/>
      <c r="I21" s="131"/>
    </row>
    <row r="22" spans="1:9" ht="12.75">
      <c r="A22" s="74">
        <v>1</v>
      </c>
      <c r="B22" s="74">
        <v>2</v>
      </c>
      <c r="C22" s="74">
        <v>3</v>
      </c>
      <c r="D22" s="74">
        <v>4</v>
      </c>
      <c r="E22" s="74">
        <v>5</v>
      </c>
      <c r="F22" s="74">
        <v>6</v>
      </c>
      <c r="G22" s="74">
        <v>7</v>
      </c>
      <c r="H22" s="74">
        <v>8</v>
      </c>
      <c r="I22" s="74">
        <v>9</v>
      </c>
    </row>
    <row r="23" spans="1:9" ht="12.75">
      <c r="A23" s="75" t="s">
        <v>187</v>
      </c>
      <c r="B23" s="76" t="s">
        <v>3</v>
      </c>
      <c r="C23" s="77">
        <v>16663996</v>
      </c>
      <c r="D23" s="77">
        <v>1188176</v>
      </c>
      <c r="E23" s="77">
        <v>15009344</v>
      </c>
      <c r="F23" s="77">
        <v>10699833</v>
      </c>
      <c r="G23" s="77">
        <f>SUM(C23:F23)</f>
        <v>43561349</v>
      </c>
      <c r="H23" s="77">
        <v>0</v>
      </c>
      <c r="I23" s="77">
        <f>G23</f>
        <v>43561349</v>
      </c>
    </row>
    <row r="24" spans="1:9" ht="12.75">
      <c r="A24" s="78" t="s">
        <v>186</v>
      </c>
      <c r="B24" s="76" t="s">
        <v>5</v>
      </c>
      <c r="C24" s="77">
        <v>0</v>
      </c>
      <c r="D24" s="77">
        <v>0</v>
      </c>
      <c r="E24" s="77">
        <v>0</v>
      </c>
      <c r="F24" s="79">
        <v>0</v>
      </c>
      <c r="G24" s="77">
        <f>SUM(C24:F24)</f>
        <v>0</v>
      </c>
      <c r="H24" s="79">
        <v>0</v>
      </c>
      <c r="I24" s="77">
        <f>G24</f>
        <v>0</v>
      </c>
    </row>
    <row r="25" spans="1:9" ht="12.75">
      <c r="A25" s="75" t="s">
        <v>125</v>
      </c>
      <c r="B25" s="76" t="s">
        <v>6</v>
      </c>
      <c r="C25" s="77">
        <f>C23</f>
        <v>16663996</v>
      </c>
      <c r="D25" s="77">
        <v>1188176</v>
      </c>
      <c r="E25" s="77">
        <f>E23</f>
        <v>15009344</v>
      </c>
      <c r="F25" s="77">
        <f>F23</f>
        <v>10699833</v>
      </c>
      <c r="G25" s="77">
        <f>SUM(C25:F25)</f>
        <v>43561349</v>
      </c>
      <c r="H25" s="77">
        <v>0</v>
      </c>
      <c r="I25" s="77">
        <f>G25</f>
        <v>43561349</v>
      </c>
    </row>
    <row r="26" spans="1:9" ht="25.5">
      <c r="A26" s="78" t="s">
        <v>126</v>
      </c>
      <c r="B26" s="76" t="s">
        <v>7</v>
      </c>
      <c r="C26" s="77">
        <v>0</v>
      </c>
      <c r="D26" s="77">
        <v>0</v>
      </c>
      <c r="E26" s="77">
        <v>-377346</v>
      </c>
      <c r="F26" s="77">
        <v>377346</v>
      </c>
      <c r="G26" s="77">
        <f>SUM(C26:F26)</f>
        <v>0</v>
      </c>
      <c r="H26" s="79">
        <v>0</v>
      </c>
      <c r="I26" s="77">
        <f>G26</f>
        <v>0</v>
      </c>
    </row>
    <row r="27" spans="1:9" ht="25.5">
      <c r="A27" s="78" t="s">
        <v>281</v>
      </c>
      <c r="B27" s="76" t="s">
        <v>102</v>
      </c>
      <c r="C27" s="77">
        <v>0</v>
      </c>
      <c r="D27" s="77">
        <v>0</v>
      </c>
      <c r="E27" s="77">
        <v>0</v>
      </c>
      <c r="F27" s="77">
        <v>-17340</v>
      </c>
      <c r="G27" s="77">
        <f>SUM(C27:F27)</f>
        <v>-17340</v>
      </c>
      <c r="H27" s="79">
        <v>0</v>
      </c>
      <c r="I27" s="77">
        <f>G27</f>
        <v>-17340</v>
      </c>
    </row>
    <row r="28" spans="1:9" ht="25.5">
      <c r="A28" s="78" t="s">
        <v>127</v>
      </c>
      <c r="B28" s="76" t="s">
        <v>103</v>
      </c>
      <c r="C28" s="77">
        <v>0</v>
      </c>
      <c r="D28" s="77">
        <v>0</v>
      </c>
      <c r="E28" s="77">
        <v>0</v>
      </c>
      <c r="F28" s="79">
        <v>0</v>
      </c>
      <c r="G28" s="79">
        <v>0</v>
      </c>
      <c r="H28" s="79">
        <v>0</v>
      </c>
      <c r="I28" s="79">
        <v>0</v>
      </c>
    </row>
    <row r="29" spans="1:9" ht="38.25">
      <c r="A29" s="78" t="s">
        <v>128</v>
      </c>
      <c r="B29" s="76" t="s">
        <v>8</v>
      </c>
      <c r="C29" s="77">
        <v>0</v>
      </c>
      <c r="D29" s="77">
        <v>0</v>
      </c>
      <c r="E29" s="77">
        <f>SUM(E26:E28)</f>
        <v>-377346</v>
      </c>
      <c r="F29" s="77">
        <f>SUM(F26:F28)</f>
        <v>360006</v>
      </c>
      <c r="G29" s="77">
        <f>SUM(G26:G28)</f>
        <v>-17340</v>
      </c>
      <c r="H29" s="77">
        <f>SUM(H26:H28)</f>
        <v>0</v>
      </c>
      <c r="I29" s="77">
        <f>SUM(I26:I28)</f>
        <v>-17340</v>
      </c>
    </row>
    <row r="30" spans="1:9" ht="12.75">
      <c r="A30" s="78" t="s">
        <v>77</v>
      </c>
      <c r="B30" s="76"/>
      <c r="C30" s="77">
        <v>0</v>
      </c>
      <c r="D30" s="77">
        <v>0</v>
      </c>
      <c r="E30" s="77">
        <v>0</v>
      </c>
      <c r="F30" s="77">
        <v>0</v>
      </c>
      <c r="G30" s="79">
        <v>0</v>
      </c>
      <c r="H30" s="77">
        <v>0</v>
      </c>
      <c r="I30" s="79">
        <v>0</v>
      </c>
    </row>
    <row r="31" spans="1:9" ht="12.75">
      <c r="A31" s="78" t="s">
        <v>129</v>
      </c>
      <c r="B31" s="76" t="s">
        <v>15</v>
      </c>
      <c r="C31" s="77">
        <v>0</v>
      </c>
      <c r="D31" s="77">
        <v>0</v>
      </c>
      <c r="E31" s="77">
        <v>0</v>
      </c>
      <c r="F31" s="79">
        <f>'ф2'!C54</f>
        <v>3496367</v>
      </c>
      <c r="G31" s="79">
        <f>SUM(C31:F31)</f>
        <v>3496367</v>
      </c>
      <c r="H31" s="79">
        <v>0</v>
      </c>
      <c r="I31" s="79">
        <f>G31+H31</f>
        <v>3496367</v>
      </c>
    </row>
    <row r="32" spans="1:9" ht="25.5">
      <c r="A32" s="78" t="s">
        <v>130</v>
      </c>
      <c r="B32" s="76" t="s">
        <v>16</v>
      </c>
      <c r="C32" s="77">
        <v>0</v>
      </c>
      <c r="D32" s="77">
        <v>0</v>
      </c>
      <c r="E32" s="77">
        <f>E29+E31</f>
        <v>-377346</v>
      </c>
      <c r="F32" s="77">
        <f>F29+F31</f>
        <v>3856373</v>
      </c>
      <c r="G32" s="77">
        <f>G29+G31</f>
        <v>3479027</v>
      </c>
      <c r="H32" s="77">
        <f>H29+H31</f>
        <v>0</v>
      </c>
      <c r="I32" s="77">
        <f>I29+I31</f>
        <v>3479027</v>
      </c>
    </row>
    <row r="33" spans="1:9" ht="12.75">
      <c r="A33" s="78" t="s">
        <v>131</v>
      </c>
      <c r="B33" s="76" t="s">
        <v>17</v>
      </c>
      <c r="C33" s="77">
        <v>0</v>
      </c>
      <c r="D33" s="77">
        <v>0</v>
      </c>
      <c r="E33" s="77">
        <v>0</v>
      </c>
      <c r="F33" s="79">
        <v>-1240335</v>
      </c>
      <c r="G33" s="79">
        <f>SUM(C33:F33)</f>
        <v>-1240335</v>
      </c>
      <c r="H33" s="79">
        <v>0</v>
      </c>
      <c r="I33" s="79">
        <f>G33+H33</f>
        <v>-1240335</v>
      </c>
    </row>
    <row r="34" spans="1:9" ht="12.75">
      <c r="A34" s="78" t="s">
        <v>132</v>
      </c>
      <c r="B34" s="76" t="s">
        <v>22</v>
      </c>
      <c r="C34" s="77">
        <v>0</v>
      </c>
      <c r="D34" s="77">
        <v>0</v>
      </c>
      <c r="E34" s="77">
        <v>0</v>
      </c>
      <c r="F34" s="80">
        <v>0</v>
      </c>
      <c r="G34" s="79">
        <f>SUM(C34:F34)</f>
        <v>0</v>
      </c>
      <c r="H34" s="80">
        <v>0</v>
      </c>
      <c r="I34" s="79">
        <f>G34+H34</f>
        <v>0</v>
      </c>
    </row>
    <row r="35" spans="1:9" ht="25.5">
      <c r="A35" s="78" t="s">
        <v>133</v>
      </c>
      <c r="B35" s="76" t="s">
        <v>28</v>
      </c>
      <c r="C35" s="77">
        <v>0</v>
      </c>
      <c r="D35" s="77">
        <v>0</v>
      </c>
      <c r="E35" s="77">
        <v>0</v>
      </c>
      <c r="F35" s="80">
        <v>0</v>
      </c>
      <c r="G35" s="79">
        <f>SUM(C35:F35)</f>
        <v>0</v>
      </c>
      <c r="H35" s="79">
        <v>0</v>
      </c>
      <c r="I35" s="79">
        <f>G35+H35</f>
        <v>0</v>
      </c>
    </row>
    <row r="36" spans="1:9" ht="38.25">
      <c r="A36" s="78" t="s">
        <v>287</v>
      </c>
      <c r="B36" s="76" t="s">
        <v>86</v>
      </c>
      <c r="C36" s="77">
        <f aca="true" t="shared" si="0" ref="C36:I36">C25+C32+C33+C34-C35</f>
        <v>16663996</v>
      </c>
      <c r="D36" s="77">
        <f t="shared" si="0"/>
        <v>1188176</v>
      </c>
      <c r="E36" s="77">
        <f t="shared" si="0"/>
        <v>14631998</v>
      </c>
      <c r="F36" s="77">
        <f>F25+F32+F33+F34-F35</f>
        <v>13315871</v>
      </c>
      <c r="G36" s="77">
        <f t="shared" si="0"/>
        <v>45800041</v>
      </c>
      <c r="H36" s="77">
        <f t="shared" si="0"/>
        <v>0</v>
      </c>
      <c r="I36" s="77">
        <f t="shared" si="0"/>
        <v>45800041</v>
      </c>
    </row>
    <row r="37" spans="1:17" ht="12.75">
      <c r="A37" s="81"/>
      <c r="B37" s="127"/>
      <c r="C37" s="127"/>
      <c r="D37" s="127"/>
      <c r="E37" s="127"/>
      <c r="F37" s="127"/>
      <c r="G37" s="127"/>
      <c r="H37" s="127"/>
      <c r="I37" s="128"/>
      <c r="K37" s="59">
        <f>бб!C87-'ф4'!C36</f>
        <v>0</v>
      </c>
      <c r="L37" s="59">
        <f>бб!C88-'ф4'!D36</f>
        <v>0</v>
      </c>
      <c r="M37" s="102">
        <f>бб!C91-'ф4'!E36</f>
        <v>0</v>
      </c>
      <c r="N37" s="59">
        <f>бб!C92-'ф4'!F36</f>
        <v>0</v>
      </c>
      <c r="O37" s="59">
        <f>бб!C93-'ф4'!H36</f>
        <v>0</v>
      </c>
      <c r="P37" s="59">
        <f>бб!C94-'ф4'!I36</f>
        <v>0</v>
      </c>
      <c r="Q37" s="60"/>
    </row>
    <row r="38" spans="1:9" ht="25.5">
      <c r="A38" s="78" t="s">
        <v>188</v>
      </c>
      <c r="B38" s="76" t="s">
        <v>134</v>
      </c>
      <c r="C38" s="77">
        <v>15859996</v>
      </c>
      <c r="D38" s="77">
        <v>1188176</v>
      </c>
      <c r="E38" s="77">
        <v>15745718</v>
      </c>
      <c r="F38" s="77">
        <v>6440161</v>
      </c>
      <c r="G38" s="77">
        <f>SUM(C38:F38)</f>
        <v>39234051</v>
      </c>
      <c r="H38" s="77">
        <v>0</v>
      </c>
      <c r="I38" s="77">
        <f>G38+H38</f>
        <v>39234051</v>
      </c>
    </row>
    <row r="39" spans="1:9" ht="12.75">
      <c r="A39" s="78" t="s">
        <v>228</v>
      </c>
      <c r="B39" s="76" t="s">
        <v>135</v>
      </c>
      <c r="C39" s="77">
        <v>0</v>
      </c>
      <c r="D39" s="77">
        <v>0</v>
      </c>
      <c r="E39" s="77"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ht="25.5">
      <c r="A40" s="78" t="s">
        <v>136</v>
      </c>
      <c r="B40" s="76" t="s">
        <v>137</v>
      </c>
      <c r="C40" s="77">
        <f>C38</f>
        <v>15859996</v>
      </c>
      <c r="D40" s="77">
        <f aca="true" t="shared" si="1" ref="D40:I40">D38</f>
        <v>1188176</v>
      </c>
      <c r="E40" s="77">
        <f t="shared" si="1"/>
        <v>15745718</v>
      </c>
      <c r="F40" s="77">
        <f t="shared" si="1"/>
        <v>6440161</v>
      </c>
      <c r="G40" s="77">
        <f t="shared" si="1"/>
        <v>39234051</v>
      </c>
      <c r="H40" s="77">
        <f t="shared" si="1"/>
        <v>0</v>
      </c>
      <c r="I40" s="77">
        <f t="shared" si="1"/>
        <v>39234051</v>
      </c>
    </row>
    <row r="41" spans="1:9" ht="25.5">
      <c r="A41" s="78" t="s">
        <v>126</v>
      </c>
      <c r="B41" s="76" t="s">
        <v>138</v>
      </c>
      <c r="C41" s="77">
        <v>0</v>
      </c>
      <c r="D41" s="77">
        <v>0</v>
      </c>
      <c r="E41" s="77">
        <v>-4131</v>
      </c>
      <c r="F41" s="77">
        <v>4131</v>
      </c>
      <c r="G41" s="79">
        <v>0</v>
      </c>
      <c r="H41" s="79">
        <v>0</v>
      </c>
      <c r="I41" s="79">
        <v>0</v>
      </c>
    </row>
    <row r="42" spans="1:9" ht="12.75">
      <c r="A42" s="75" t="s">
        <v>183</v>
      </c>
      <c r="B42" s="76" t="s">
        <v>139</v>
      </c>
      <c r="C42" s="77">
        <v>0</v>
      </c>
      <c r="D42" s="77">
        <v>0</v>
      </c>
      <c r="E42" s="77">
        <v>0</v>
      </c>
      <c r="F42" s="77">
        <v>0</v>
      </c>
      <c r="G42" s="79">
        <v>0</v>
      </c>
      <c r="H42" s="79">
        <v>0</v>
      </c>
      <c r="I42" s="79">
        <v>0</v>
      </c>
    </row>
    <row r="43" spans="1:9" ht="25.5">
      <c r="A43" s="78" t="s">
        <v>127</v>
      </c>
      <c r="B43" s="76" t="s">
        <v>140</v>
      </c>
      <c r="C43" s="77">
        <v>0</v>
      </c>
      <c r="D43" s="77">
        <v>0</v>
      </c>
      <c r="E43" s="77">
        <v>0</v>
      </c>
      <c r="F43" s="79">
        <v>0</v>
      </c>
      <c r="G43" s="79">
        <v>0</v>
      </c>
      <c r="H43" s="79">
        <v>0</v>
      </c>
      <c r="I43" s="79">
        <v>0</v>
      </c>
    </row>
    <row r="44" spans="1:9" ht="12.75">
      <c r="A44" s="78" t="s">
        <v>77</v>
      </c>
      <c r="B44" s="76"/>
      <c r="C44" s="77">
        <v>0</v>
      </c>
      <c r="D44" s="77">
        <v>0</v>
      </c>
      <c r="E44" s="77"/>
      <c r="F44" s="77"/>
      <c r="G44" s="79">
        <v>0</v>
      </c>
      <c r="H44" s="77">
        <v>0</v>
      </c>
      <c r="I44" s="79">
        <v>0</v>
      </c>
    </row>
    <row r="45" spans="1:9" ht="38.25">
      <c r="A45" s="78" t="s">
        <v>141</v>
      </c>
      <c r="B45" s="76" t="s">
        <v>142</v>
      </c>
      <c r="C45" s="77">
        <v>0</v>
      </c>
      <c r="D45" s="77">
        <v>0</v>
      </c>
      <c r="E45" s="77">
        <f>E41</f>
        <v>-4131</v>
      </c>
      <c r="F45" s="77">
        <f>F41</f>
        <v>4131</v>
      </c>
      <c r="G45" s="79">
        <v>0</v>
      </c>
      <c r="H45" s="77">
        <v>0</v>
      </c>
      <c r="I45" s="79">
        <v>0</v>
      </c>
    </row>
    <row r="46" spans="1:9" ht="12.75">
      <c r="A46" s="78" t="s">
        <v>129</v>
      </c>
      <c r="B46" s="76" t="s">
        <v>143</v>
      </c>
      <c r="C46" s="77">
        <v>0</v>
      </c>
      <c r="D46" s="77">
        <v>0</v>
      </c>
      <c r="E46" s="77">
        <v>0</v>
      </c>
      <c r="F46" s="79">
        <f>'ф2'!E41</f>
        <v>3377197</v>
      </c>
      <c r="G46" s="79">
        <f>SUM(C46:F46)</f>
        <v>3377197</v>
      </c>
      <c r="H46" s="79">
        <v>0</v>
      </c>
      <c r="I46" s="79">
        <f>G46+H46</f>
        <v>3377197</v>
      </c>
    </row>
    <row r="47" spans="1:9" ht="25.5">
      <c r="A47" s="78" t="s">
        <v>144</v>
      </c>
      <c r="B47" s="76" t="s">
        <v>145</v>
      </c>
      <c r="C47" s="77">
        <v>0</v>
      </c>
      <c r="D47" s="77">
        <v>0</v>
      </c>
      <c r="E47" s="77">
        <f>E45+E46</f>
        <v>-4131</v>
      </c>
      <c r="F47" s="77">
        <f>F45+F46</f>
        <v>3381328</v>
      </c>
      <c r="G47" s="77">
        <f>G45+G46</f>
        <v>3377197</v>
      </c>
      <c r="H47" s="77">
        <f>H45+H46</f>
        <v>0</v>
      </c>
      <c r="I47" s="77">
        <f>I45+I46</f>
        <v>3377197</v>
      </c>
    </row>
    <row r="48" spans="1:9" ht="12.75">
      <c r="A48" s="78" t="s">
        <v>131</v>
      </c>
      <c r="B48" s="76" t="s">
        <v>146</v>
      </c>
      <c r="C48" s="77">
        <v>0</v>
      </c>
      <c r="D48" s="77">
        <v>0</v>
      </c>
      <c r="E48" s="77">
        <v>0</v>
      </c>
      <c r="F48" s="79">
        <v>-395416</v>
      </c>
      <c r="G48" s="79">
        <f>SUM(C48:F48)</f>
        <v>-395416</v>
      </c>
      <c r="H48" s="79">
        <v>0</v>
      </c>
      <c r="I48" s="79">
        <f>G48+H48</f>
        <v>-395416</v>
      </c>
    </row>
    <row r="49" spans="1:9" ht="12.75">
      <c r="A49" s="78" t="s">
        <v>132</v>
      </c>
      <c r="B49" s="76" t="s">
        <v>147</v>
      </c>
      <c r="C49" s="77">
        <v>804000</v>
      </c>
      <c r="D49" s="77">
        <v>0</v>
      </c>
      <c r="E49" s="77">
        <v>0</v>
      </c>
      <c r="F49" s="80">
        <v>0</v>
      </c>
      <c r="G49" s="79">
        <f>SUM(C49:F49)</f>
        <v>804000</v>
      </c>
      <c r="H49" s="80">
        <v>0</v>
      </c>
      <c r="I49" s="79">
        <f>G49+H49</f>
        <v>804000</v>
      </c>
    </row>
    <row r="50" spans="1:9" ht="25.5">
      <c r="A50" s="78" t="s">
        <v>133</v>
      </c>
      <c r="B50" s="76" t="s">
        <v>148</v>
      </c>
      <c r="C50" s="77">
        <v>0</v>
      </c>
      <c r="D50" s="77">
        <v>0</v>
      </c>
      <c r="E50" s="77">
        <v>0</v>
      </c>
      <c r="F50" s="80">
        <v>0</v>
      </c>
      <c r="G50" s="79">
        <f>SUM(C50:F50)</f>
        <v>0</v>
      </c>
      <c r="H50" s="79">
        <v>0</v>
      </c>
      <c r="I50" s="79">
        <f>G50+H50</f>
        <v>0</v>
      </c>
    </row>
    <row r="51" spans="1:16" ht="25.5">
      <c r="A51" s="78" t="s">
        <v>288</v>
      </c>
      <c r="B51" s="76" t="s">
        <v>149</v>
      </c>
      <c r="C51" s="77">
        <f aca="true" t="shared" si="2" ref="C51:I51">C40+C47+C48+C49-C50</f>
        <v>16663996</v>
      </c>
      <c r="D51" s="77">
        <f t="shared" si="2"/>
        <v>1188176</v>
      </c>
      <c r="E51" s="77">
        <f t="shared" si="2"/>
        <v>15741587</v>
      </c>
      <c r="F51" s="77">
        <f t="shared" si="2"/>
        <v>9426073</v>
      </c>
      <c r="G51" s="77">
        <f t="shared" si="2"/>
        <v>43019832</v>
      </c>
      <c r="H51" s="77">
        <f t="shared" si="2"/>
        <v>0</v>
      </c>
      <c r="I51" s="77">
        <f t="shared" si="2"/>
        <v>43019832</v>
      </c>
      <c r="K51" s="61"/>
      <c r="L51" s="61"/>
      <c r="M51" s="61"/>
      <c r="N51" s="61"/>
      <c r="O51" s="61"/>
      <c r="P51" s="61">
        <f>бб!D94-'ф4'!I51</f>
        <v>541517</v>
      </c>
    </row>
    <row r="52" spans="1:15" ht="12.75">
      <c r="A52" s="85"/>
      <c r="B52" s="89"/>
      <c r="C52" s="89"/>
      <c r="D52" s="89"/>
      <c r="E52" s="89"/>
      <c r="F52" s="89"/>
      <c r="G52" s="89"/>
      <c r="H52" s="89"/>
      <c r="I52" s="89"/>
      <c r="K52" s="61"/>
      <c r="L52" s="61"/>
      <c r="M52" s="61"/>
      <c r="N52" s="61"/>
      <c r="O52" s="61"/>
    </row>
    <row r="53" spans="1:9" ht="14.25">
      <c r="A53" s="85" t="s">
        <v>229</v>
      </c>
      <c r="B53" s="84"/>
      <c r="C53" s="84"/>
      <c r="D53" s="89"/>
      <c r="E53" s="89"/>
      <c r="F53" s="89"/>
      <c r="G53" s="89"/>
      <c r="H53" s="29" t="s">
        <v>279</v>
      </c>
      <c r="I53" s="89"/>
    </row>
    <row r="54" spans="1:9" ht="12.75">
      <c r="A54" s="85"/>
      <c r="B54" s="84"/>
      <c r="C54" s="84"/>
      <c r="D54" s="86"/>
      <c r="E54" s="126"/>
      <c r="F54" s="126"/>
      <c r="G54" s="89"/>
      <c r="H54" s="89"/>
      <c r="I54" s="89"/>
    </row>
    <row r="55" spans="1:9" ht="12.75">
      <c r="A55" s="85"/>
      <c r="B55" s="84"/>
      <c r="C55" s="84"/>
      <c r="D55" s="86"/>
      <c r="E55" s="89"/>
      <c r="F55" s="89"/>
      <c r="G55" s="89"/>
      <c r="H55" s="89"/>
      <c r="I55" s="89"/>
    </row>
    <row r="56" spans="1:9" ht="12.75">
      <c r="A56" s="85" t="str">
        <f>бб!A105</f>
        <v>Главный бухгалтер                                              </v>
      </c>
      <c r="B56" s="84"/>
      <c r="C56" s="84"/>
      <c r="D56" s="89"/>
      <c r="E56" s="85"/>
      <c r="F56" s="85"/>
      <c r="G56" s="89"/>
      <c r="H56" s="86" t="str">
        <f>бб!D105</f>
        <v>С.Н.Беликова</v>
      </c>
      <c r="I56" s="89"/>
    </row>
    <row r="57" spans="1:9" ht="12.75">
      <c r="A57" s="89"/>
      <c r="B57" s="89"/>
      <c r="C57" s="89"/>
      <c r="D57" s="89"/>
      <c r="E57" s="89"/>
      <c r="F57" s="89"/>
      <c r="G57" s="89"/>
      <c r="H57" s="89"/>
      <c r="I57" s="89"/>
    </row>
    <row r="58" spans="1:9" ht="12.75">
      <c r="A58" s="82" t="s">
        <v>119</v>
      </c>
      <c r="B58" s="89"/>
      <c r="C58" s="89"/>
      <c r="D58" s="89"/>
      <c r="E58" s="89"/>
      <c r="F58" s="89"/>
      <c r="G58" s="89"/>
      <c r="H58" s="89"/>
      <c r="I58" s="89"/>
    </row>
    <row r="59" spans="1:9" ht="12.75">
      <c r="A59" s="89"/>
      <c r="B59" s="89"/>
      <c r="C59" s="89"/>
      <c r="D59" s="89"/>
      <c r="E59" s="89"/>
      <c r="F59" s="89"/>
      <c r="G59" s="89"/>
      <c r="H59" s="89"/>
      <c r="I59" s="89"/>
    </row>
    <row r="60" spans="1:9" ht="12.75">
      <c r="A60" s="89"/>
      <c r="B60" s="89"/>
      <c r="C60" s="89"/>
      <c r="D60" s="89"/>
      <c r="E60" s="89"/>
      <c r="F60" s="89"/>
      <c r="G60" s="89"/>
      <c r="H60" s="89"/>
      <c r="I60" s="89"/>
    </row>
  </sheetData>
  <mergeCells count="13">
    <mergeCell ref="A9:I9"/>
    <mergeCell ref="A12:I12"/>
    <mergeCell ref="A15:I15"/>
    <mergeCell ref="A10:I10"/>
    <mergeCell ref="A11:I11"/>
    <mergeCell ref="E54:F54"/>
    <mergeCell ref="B37:I37"/>
    <mergeCell ref="A19:I19"/>
    <mergeCell ref="C20:G20"/>
    <mergeCell ref="A20:A21"/>
    <mergeCell ref="B20:B21"/>
    <mergeCell ref="H20:H21"/>
    <mergeCell ref="I20:I21"/>
  </mergeCells>
  <printOptions/>
  <pageMargins left="0" right="0" top="0" bottom="0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Беликова</cp:lastModifiedBy>
  <cp:lastPrinted>2013-11-04T04:51:53Z</cp:lastPrinted>
  <dcterms:created xsi:type="dcterms:W3CDTF">2007-05-04T07:43:23Z</dcterms:created>
  <dcterms:modified xsi:type="dcterms:W3CDTF">2013-11-04T04:54:57Z</dcterms:modified>
  <cp:category/>
  <cp:version/>
  <cp:contentType/>
  <cp:contentStatus/>
</cp:coreProperties>
</file>