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25" windowWidth="15180" windowHeight="7215" activeTab="5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  <sheet name="Лист1" sheetId="7" state="hidden" r:id="rId7"/>
  </sheets>
  <externalReferences>
    <externalReference r:id="rId10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<sst xmlns="http://schemas.openxmlformats.org/spreadsheetml/2006/main" count="315" uniqueCount="163">
  <si>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</si>
  <si>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</si>
  <si>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</si>
  <si>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</si>
  <si>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</si>
  <si>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</si>
  <si>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</si>
  <si>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</si>
  <si>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</si>
  <si>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</si>
  <si>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</si>
  <si>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</si>
  <si>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</si>
  <si>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</si>
  <si>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</si>
  <si>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</si>
  <si>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</si>
  <si>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</si>
  <si>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</si>
  <si>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</si>
  <si>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</si>
  <si>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</si>
  <si>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</si>
  <si>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</si>
  <si>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</si>
  <si>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</si>
  <si>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</si>
  <si>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</si>
  <si>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</si>
  <si>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</si>
  <si>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</si>
  <si>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</si>
  <si>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</si>
  <si>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</si>
  <si>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</si>
  <si>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</si>
  <si>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</si>
  <si>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</si>
  <si>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</si>
  <si>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</si>
  <si>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</si>
  <si>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</si>
  <si>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</si>
  <si>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</si>
  <si>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</si>
  <si>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</si>
  <si>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</si>
  <si>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</si>
  <si>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</si>
  <si>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</si>
  <si>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</si>
  <si>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</si>
  <si>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</si>
  <si>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</si>
  <si>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</si>
  <si>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</si>
  <si>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</si>
  <si>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</si>
  <si>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</si>
  <si>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</si>
  <si>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</si>
  <si>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</si>
  <si>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</si>
  <si>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</si>
  <si>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</si>
  <si>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</si>
  <si>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</si>
  <si>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</si>
  <si>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</si>
  <si>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</si>
  <si>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</si>
  <si>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</si>
  <si>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</si>
  <si>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</si>
  <si>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</si>
  <si>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</si>
  <si>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</si>
  <si>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</si>
  <si>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</si>
  <si>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</si>
  <si>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</si>
  <si>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</si>
  <si>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</si>
  <si>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</si>
  <si>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</si>
  <si>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</si>
  <si>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</si>
  <si>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</si>
  <si>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</si>
  <si>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</si>
  <si>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</si>
  <si>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</si>
  <si>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</si>
  <si>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</si>
  <si>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</si>
  <si>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</si>
  <si>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</si>
  <si>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</si>
  <si>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</si>
  <si>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</si>
  <si>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</si>
  <si>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</si>
  <si>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</si>
  <si>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</si>
  <si>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</si>
  <si>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</si>
  <si>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</si>
  <si>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</si>
  <si>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</si>
  <si>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</si>
  <si>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</si>
  <si>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</si>
  <si>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</si>
  <si>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</si>
  <si>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</si>
  <si>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</si>
  <si>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</si>
  <si>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</si>
  <si>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</si>
  <si>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тысяч тенге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</si>
  <si>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</si>
  <si>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</si>
  <si>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</si>
  <si>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</si>
  <si>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</si>
  <si>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</si>
  <si>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</si>
  <si>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Председатель  Правления                                                                           Сарсенов Э.Р.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</si>
  <si>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</si>
  <si>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</si>
  <si>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</si>
  <si>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 xml:space="preserve">  2016 г.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</si>
  <si>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</si>
  <si>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</si>
  <si>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</si>
  <si>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Остаток по состоянию на 1 января 2017 года</t>
  </si>
  <si>
    <t>Текущий налоговый актив</t>
  </si>
  <si>
    <t>- Кредиты, выданные крупным предприятиям</t>
  </si>
  <si>
    <t>- Кредиты, выданные малым и средним предприятиям</t>
  </si>
  <si>
    <t>- Кредиты, выданные розничным клиентам</t>
  </si>
  <si>
    <t>- Текущие счета и депозиты корпоративных клиентов</t>
  </si>
  <si>
    <t>- Текущие счета и депозиты розничных клиентов</t>
  </si>
  <si>
    <t>Дополнительно оплаченный капитал</t>
  </si>
  <si>
    <t>Перенос суммы  оплаты и размещения акций</t>
  </si>
  <si>
    <t>Поступление от долговых ценных бумаг выпущенных</t>
  </si>
  <si>
    <t>Всего капитала, причитающегося акционерам Банка</t>
  </si>
  <si>
    <t>Asd_123456</t>
  </si>
  <si>
    <t xml:space="preserve">               по состоянию на 01 января 2018 года</t>
  </si>
  <si>
    <t xml:space="preserve"> 31.12.2017 г.</t>
  </si>
  <si>
    <t xml:space="preserve">Консолидированный   отчет о финансовом положении </t>
  </si>
  <si>
    <t>Консолидированный  отчет о прибыли или убытке 
и прочем совокупном доходе по состоянию
на 01 января 2018 года</t>
  </si>
  <si>
    <t xml:space="preserve"> 31.12.2017 г. 
тыс.тенге</t>
  </si>
  <si>
    <t>31.12.2016 г. 
тыс.тенге</t>
  </si>
  <si>
    <t xml:space="preserve">Консолидированный  отчет о движении денежных средств
по состоянию на 01 января 2018 года  </t>
  </si>
  <si>
    <t>Консолидированный   отчет об изменениях в  капитале  
по состоянию на 01 января 2018 года</t>
  </si>
  <si>
    <t>Заработанные страховые премий, нетто</t>
  </si>
  <si>
    <t>Изменения в обязательствах по договорам страхования</t>
  </si>
  <si>
    <t xml:space="preserve"> 31.12.2016 г. 
тыс.тенге</t>
  </si>
  <si>
    <t>Выкуп субординированного долга</t>
  </si>
  <si>
    <t>31.12.2017 г. 
тыс.тенге</t>
  </si>
  <si>
    <t>Главный бухгалтер                                                                                      Филатова А.И.</t>
  </si>
  <si>
    <t>Главный бухгалтер                                                                                    Филатова А.И.</t>
  </si>
  <si>
    <t>Остаток по состоянию на 1 января  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</si>
</sst>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_(* #,##0_);_(* \(#,##0\);_(* &quot;-&quot;_);_(@_)"/>
    <numFmt numFmtId="174" formatCode="#,##0.0"/>
    <numFmt numFmtId="175" formatCode="_(* #,##0.0_);_(* \(#,##0.0\);_(* &quot;-&quot;??_);_(@_)"/>
    <numFmt numFmtId="176" formatCode="_(* #,##0.00_);_(* \(#,##0.00\);_(* &quot;-&quot;??_);_(@_)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;[Red]#,##0"/>
    <numFmt numFmtId="184" formatCode="#,##0.0000"/>
    <numFmt numFmtId="185" formatCode="_(* #,##0_);_(* \(000.000.###0\);_(* &quot;-&quot;_);_(@_)"/>
    <numFmt numFmtId="186" formatCode="_(* #,##0_);_(*,###.0\);_(* &quot;-&quot;_);_(@_)"/>
    <numFmt numFmtId="187" formatCode="_(* .*,###0_);_(* \(#,##0\);_(* &quot;-&quot;??_);_(@_)"/>
    <numFmt numFmtId="188" formatCode="#.#.#."/>
    <numFmt numFmtId="189" formatCode="_(* #,##0_);_(* \(#,##0\);_(* &quot;-,00&quot;_);_(@_)"/>
    <numFmt numFmtId="190" formatCode="_(* #,##0.0_);_(* \(#,##0.0\);_(* &quot;-&quot;_);_(@_)"/>
    <numFmt numFmtId="191" formatCode="_(* #,##0.00_);_(* \(#,##0.00\);_(* &quot;-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3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73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72" fontId="22" fillId="0" borderId="10" xfId="0" applyNumberFormat="1" applyFont="1" applyBorder="1" applyAlignment="1">
      <alignment wrapText="1"/>
    </xf>
    <xf numFmtId="172" fontId="22" fillId="0" borderId="14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4" xfId="0" applyNumberFormat="1" applyFont="1" applyBorder="1" applyAlignment="1">
      <alignment wrapText="1"/>
    </xf>
    <xf numFmtId="172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72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73" fontId="16" fillId="0" borderId="0" xfId="0" applyNumberFormat="1" applyFont="1" applyBorder="1" applyAlignment="1">
      <alignment horizontal="right" vertical="center" wrapText="1"/>
    </xf>
    <xf numFmtId="172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172" fontId="22" fillId="0" borderId="14" xfId="0" applyNumberFormat="1" applyFont="1" applyBorder="1" applyAlignment="1">
      <alignment horizontal="righ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72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2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172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172" fontId="22" fillId="0" borderId="14" xfId="0" applyNumberFormat="1" applyFont="1" applyFill="1" applyBorder="1" applyAlignment="1">
      <alignment horizontal="right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49" fontId="16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zoomScaleSheetLayoutView="75" zoomScalePageLayoutView="0" workbookViewId="0" topLeftCell="A31">
      <selection activeCell="E49" sqref="E49"/>
    </sheetView>
  </sheetViews>
  <sheetFormatPr defaultColWidth="9.00390625" defaultRowHeight="12.75"/>
  <cols>
    <col min="1" max="1" width="64.875" style="27" customWidth="1"/>
    <col min="2" max="2" width="18.625" style="41" customWidth="1"/>
    <col min="3" max="3" width="19.375" style="30" customWidth="1"/>
    <col min="4" max="4" width="15.25390625" style="27" hidden="1" customWidth="1"/>
    <col min="5" max="5" width="10.375" style="27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200" t="s">
        <v>149</v>
      </c>
      <c r="B4" s="200"/>
      <c r="C4" s="200"/>
      <c r="D4" s="27" t="s">
        <v>15</v>
      </c>
    </row>
    <row r="5" spans="1:3" s="42" customFormat="1" ht="15.75">
      <c r="A5" s="203" t="s">
        <v>147</v>
      </c>
      <c r="B5" s="203"/>
      <c r="C5" s="90"/>
    </row>
    <row r="6" spans="1:3" s="42" customFormat="1" ht="15.75">
      <c r="A6" s="91"/>
      <c r="B6" s="91"/>
      <c r="C6" s="90"/>
    </row>
    <row r="7" spans="1:3" ht="14.25" customHeight="1">
      <c r="A7" s="204" t="s">
        <v>120</v>
      </c>
      <c r="B7" s="204"/>
      <c r="C7" s="204"/>
    </row>
    <row r="8" spans="1:3" ht="27" customHeight="1">
      <c r="A8" s="202"/>
      <c r="B8" s="92" t="s">
        <v>148</v>
      </c>
      <c r="C8" s="92" t="s">
        <v>131</v>
      </c>
    </row>
    <row r="9" spans="1:3" s="43" customFormat="1" ht="15.75">
      <c r="A9" s="202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35022774</v>
      </c>
      <c r="C11" s="103">
        <v>64138983</v>
      </c>
      <c r="D11" s="34">
        <f>SUM(B11-C11)</f>
        <v>-29116209</v>
      </c>
      <c r="E11" s="44"/>
      <c r="F11" s="45"/>
      <c r="G11" s="46"/>
      <c r="H11" s="47"/>
    </row>
    <row r="12" spans="1:8" ht="47.25">
      <c r="A12" s="101" t="s">
        <v>18</v>
      </c>
      <c r="B12" s="103">
        <v>1070173</v>
      </c>
      <c r="C12" s="103">
        <v>1000397</v>
      </c>
      <c r="D12" s="34">
        <f aca="true" t="shared" si="0" ref="D12:D22">SUM(B12-C12)</f>
        <v>69776</v>
      </c>
      <c r="E12" s="44"/>
      <c r="F12" s="45"/>
      <c r="G12" s="46"/>
      <c r="H12" s="47"/>
    </row>
    <row r="13" spans="1:8" ht="15.75">
      <c r="A13" s="101" t="s">
        <v>19</v>
      </c>
      <c r="B13" s="103">
        <v>41048973</v>
      </c>
      <c r="C13" s="103">
        <v>52054990</v>
      </c>
      <c r="D13" s="34">
        <f t="shared" si="0"/>
        <v>-11006017</v>
      </c>
      <c r="E13" s="44"/>
      <c r="F13" s="48"/>
      <c r="G13" s="46"/>
      <c r="H13" s="47"/>
    </row>
    <row r="14" spans="1:8" ht="15.75">
      <c r="A14" s="101" t="s">
        <v>20</v>
      </c>
      <c r="B14" s="103">
        <v>6177027</v>
      </c>
      <c r="C14" s="103">
        <v>12206300</v>
      </c>
      <c r="D14" s="34">
        <f t="shared" si="0"/>
        <v>-6029273</v>
      </c>
      <c r="E14" s="44"/>
      <c r="F14" s="48"/>
      <c r="G14" s="46"/>
      <c r="H14" s="47"/>
    </row>
    <row r="15" spans="1:8" ht="21" customHeight="1">
      <c r="A15" s="101" t="s">
        <v>21</v>
      </c>
      <c r="B15" s="103" t="s">
        <v>15</v>
      </c>
      <c r="C15" s="103" t="s">
        <v>15</v>
      </c>
      <c r="D15" s="34" t="s">
        <v>15</v>
      </c>
      <c r="E15" s="44"/>
      <c r="F15" s="48"/>
      <c r="G15" s="46"/>
      <c r="H15" s="47"/>
    </row>
    <row r="16" spans="1:8" ht="21" customHeight="1">
      <c r="A16" s="197" t="s">
        <v>137</v>
      </c>
      <c r="B16" s="103">
        <v>136322362</v>
      </c>
      <c r="C16" s="103">
        <v>133685696</v>
      </c>
      <c r="D16" s="34">
        <f t="shared" si="0"/>
        <v>2636666</v>
      </c>
      <c r="E16" s="44"/>
      <c r="F16" s="48"/>
      <c r="G16" s="46"/>
      <c r="H16" s="47"/>
    </row>
    <row r="17" spans="1:8" ht="21" customHeight="1">
      <c r="A17" s="197" t="s">
        <v>138</v>
      </c>
      <c r="B17" s="103">
        <v>50089509</v>
      </c>
      <c r="C17" s="103">
        <v>51872092</v>
      </c>
      <c r="D17" s="34">
        <f t="shared" si="0"/>
        <v>-1782583</v>
      </c>
      <c r="E17" s="44"/>
      <c r="F17" s="48"/>
      <c r="G17" s="46"/>
      <c r="H17" s="47"/>
    </row>
    <row r="18" spans="1:8" ht="21" customHeight="1">
      <c r="A18" s="197" t="s">
        <v>139</v>
      </c>
      <c r="B18" s="103">
        <v>36929057</v>
      </c>
      <c r="C18" s="103">
        <v>34155728</v>
      </c>
      <c r="D18" s="34">
        <f t="shared" si="0"/>
        <v>2773329</v>
      </c>
      <c r="E18" s="44"/>
      <c r="F18" s="48"/>
      <c r="G18" s="46"/>
      <c r="H18" s="47"/>
    </row>
    <row r="19" spans="1:8" ht="21" customHeight="1">
      <c r="A19" s="101" t="s">
        <v>136</v>
      </c>
      <c r="B19" s="107">
        <v>0</v>
      </c>
      <c r="C19" s="103">
        <v>46821</v>
      </c>
      <c r="D19" s="34">
        <f t="shared" si="0"/>
        <v>-46821</v>
      </c>
      <c r="E19" s="44"/>
      <c r="F19" s="48"/>
      <c r="G19" s="46"/>
      <c r="H19" s="47"/>
    </row>
    <row r="20" spans="1:8" ht="15.75">
      <c r="A20" s="101" t="s">
        <v>22</v>
      </c>
      <c r="B20" s="103">
        <v>5377329</v>
      </c>
      <c r="C20" s="103">
        <v>5527245</v>
      </c>
      <c r="D20" s="34">
        <f t="shared" si="0"/>
        <v>-149916</v>
      </c>
      <c r="E20" s="49"/>
      <c r="F20" s="50"/>
      <c r="G20" s="46"/>
      <c r="H20" s="47"/>
    </row>
    <row r="21" spans="1:8" ht="15.75">
      <c r="A21" s="101" t="s">
        <v>23</v>
      </c>
      <c r="B21" s="103">
        <v>3533957</v>
      </c>
      <c r="C21" s="103">
        <v>3510420</v>
      </c>
      <c r="D21" s="34">
        <f t="shared" si="0"/>
        <v>23537</v>
      </c>
      <c r="E21" s="44"/>
      <c r="F21" s="50"/>
      <c r="G21" s="46"/>
      <c r="H21" s="47"/>
    </row>
    <row r="22" spans="1:8" ht="15.75">
      <c r="A22" s="101" t="s">
        <v>0</v>
      </c>
      <c r="B22" s="103">
        <f>38300+40794481</f>
        <v>40832781</v>
      </c>
      <c r="C22" s="103">
        <v>23208600</v>
      </c>
      <c r="D22" s="34">
        <f t="shared" si="0"/>
        <v>17624181</v>
      </c>
      <c r="E22" s="44"/>
      <c r="F22" s="45"/>
      <c r="G22" s="46"/>
      <c r="H22" s="47"/>
    </row>
    <row r="23" spans="1:8" ht="17.25" customHeight="1">
      <c r="A23" s="102" t="s">
        <v>24</v>
      </c>
      <c r="B23" s="105">
        <f>SUM(B11:B22)</f>
        <v>356403942</v>
      </c>
      <c r="C23" s="105">
        <f>SUM(C11:C22)</f>
        <v>381407272</v>
      </c>
      <c r="D23" s="34" t="s">
        <v>15</v>
      </c>
      <c r="E23" s="44"/>
      <c r="F23" s="45"/>
      <c r="G23" s="46"/>
      <c r="H23" s="47"/>
    </row>
    <row r="24" spans="1:8" s="43" customFormat="1" ht="24" customHeight="1">
      <c r="A24" s="102" t="s">
        <v>25</v>
      </c>
      <c r="B24" s="103"/>
      <c r="C24" s="103"/>
      <c r="D24" s="34" t="s">
        <v>15</v>
      </c>
      <c r="E24" s="44"/>
      <c r="F24" s="45"/>
      <c r="G24" s="46"/>
      <c r="H24" s="51"/>
    </row>
    <row r="25" spans="1:8" ht="15.75">
      <c r="A25" s="101" t="s">
        <v>12</v>
      </c>
      <c r="B25" s="103">
        <v>25916615</v>
      </c>
      <c r="C25" s="103">
        <v>27246410</v>
      </c>
      <c r="D25" s="34">
        <f aca="true" t="shared" si="1" ref="D25:D42">-SUM(B25-C25)</f>
        <v>1329795</v>
      </c>
      <c r="E25" s="44"/>
      <c r="F25" s="45"/>
      <c r="G25" s="46"/>
      <c r="H25" s="47"/>
    </row>
    <row r="26" spans="1:8" s="43" customFormat="1" ht="15.75">
      <c r="A26" s="101" t="s">
        <v>26</v>
      </c>
      <c r="B26" s="104">
        <v>15851480</v>
      </c>
      <c r="C26" s="104">
        <v>23545442</v>
      </c>
      <c r="D26" s="34">
        <f t="shared" si="1"/>
        <v>7693962</v>
      </c>
      <c r="E26" s="44"/>
      <c r="F26" s="45"/>
      <c r="G26" s="46"/>
      <c r="H26" s="51"/>
    </row>
    <row r="27" spans="1:8" s="43" customFormat="1" ht="15.75">
      <c r="A27" s="101" t="s">
        <v>27</v>
      </c>
      <c r="B27" s="104" t="s">
        <v>15</v>
      </c>
      <c r="C27" s="104" t="s">
        <v>15</v>
      </c>
      <c r="D27" s="34" t="s">
        <v>15</v>
      </c>
      <c r="E27" s="44"/>
      <c r="F27" s="45"/>
      <c r="G27" s="46"/>
      <c r="H27" s="51"/>
    </row>
    <row r="28" spans="1:8" s="43" customFormat="1" ht="15.75">
      <c r="A28" s="197" t="s">
        <v>140</v>
      </c>
      <c r="B28" s="104">
        <v>92099772</v>
      </c>
      <c r="C28" s="104">
        <v>178524557</v>
      </c>
      <c r="D28" s="34">
        <f t="shared" si="1"/>
        <v>86424785</v>
      </c>
      <c r="E28" s="44"/>
      <c r="F28" s="45" t="s">
        <v>15</v>
      </c>
      <c r="G28" s="46"/>
      <c r="H28" s="51"/>
    </row>
    <row r="29" spans="1:8" s="43" customFormat="1" ht="15.75">
      <c r="A29" s="197" t="s">
        <v>141</v>
      </c>
      <c r="B29" s="104">
        <v>116900849</v>
      </c>
      <c r="C29" s="104">
        <v>89892687</v>
      </c>
      <c r="D29" s="34">
        <f t="shared" si="1"/>
        <v>-27008162</v>
      </c>
      <c r="E29" s="44"/>
      <c r="F29" s="45"/>
      <c r="G29" s="46"/>
      <c r="H29" s="51"/>
    </row>
    <row r="30" spans="1:8" ht="18.75" customHeight="1">
      <c r="A30" s="101" t="s">
        <v>28</v>
      </c>
      <c r="B30" s="104">
        <v>18562994</v>
      </c>
      <c r="C30" s="104">
        <v>13974393</v>
      </c>
      <c r="D30" s="34">
        <f t="shared" si="1"/>
        <v>-4588601</v>
      </c>
      <c r="E30" s="44"/>
      <c r="F30" s="52"/>
      <c r="G30" s="53"/>
      <c r="H30" s="47"/>
    </row>
    <row r="31" spans="1:8" ht="18" customHeight="1">
      <c r="A31" s="101" t="s">
        <v>29</v>
      </c>
      <c r="B31" s="104">
        <v>2268859</v>
      </c>
      <c r="C31" s="104">
        <v>2268859</v>
      </c>
      <c r="D31" s="34">
        <f t="shared" si="1"/>
        <v>0</v>
      </c>
      <c r="E31" s="44"/>
      <c r="F31" s="54"/>
      <c r="G31" s="55"/>
      <c r="H31" s="47"/>
    </row>
    <row r="32" spans="1:8" ht="18" customHeight="1">
      <c r="A32" s="101" t="s">
        <v>121</v>
      </c>
      <c r="B32" s="104">
        <v>25860129</v>
      </c>
      <c r="C32" s="148">
        <v>0</v>
      </c>
      <c r="D32" s="34">
        <f t="shared" si="1"/>
        <v>-25860129</v>
      </c>
      <c r="E32" s="44"/>
      <c r="F32" s="54"/>
      <c r="G32" s="55"/>
      <c r="H32" s="47"/>
    </row>
    <row r="33" spans="1:8" ht="19.5" customHeight="1">
      <c r="A33" s="101" t="s">
        <v>1</v>
      </c>
      <c r="B33" s="104">
        <f>13451+2286542+4085716-1</f>
        <v>6385708</v>
      </c>
      <c r="C33" s="104">
        <v>5010976</v>
      </c>
      <c r="D33" s="34">
        <f t="shared" si="1"/>
        <v>-1374732</v>
      </c>
      <c r="E33" s="44"/>
      <c r="F33" s="48"/>
      <c r="G33" s="56"/>
      <c r="H33" s="47"/>
    </row>
    <row r="34" spans="1:8" ht="18" customHeight="1">
      <c r="A34" s="102" t="s">
        <v>30</v>
      </c>
      <c r="B34" s="106">
        <f>SUM(B25:B33)</f>
        <v>303846406</v>
      </c>
      <c r="C34" s="106">
        <f>SUM(C25:C33)</f>
        <v>340463324</v>
      </c>
      <c r="D34" s="34" t="s">
        <v>15</v>
      </c>
      <c r="E34" s="44"/>
      <c r="F34" s="48"/>
      <c r="G34" s="57"/>
      <c r="H34" s="47"/>
    </row>
    <row r="35" spans="1:8" ht="15.75">
      <c r="A35" s="102" t="s">
        <v>31</v>
      </c>
      <c r="B35" s="106"/>
      <c r="C35" s="106"/>
      <c r="D35" s="34">
        <f t="shared" si="1"/>
        <v>0</v>
      </c>
      <c r="E35" s="44"/>
      <c r="F35" s="58"/>
      <c r="G35" s="46"/>
      <c r="H35" s="47"/>
    </row>
    <row r="36" spans="1:8" ht="15.75">
      <c r="A36" s="101" t="s">
        <v>32</v>
      </c>
      <c r="B36" s="104">
        <v>127611341</v>
      </c>
      <c r="C36" s="104">
        <v>127611241</v>
      </c>
      <c r="D36" s="34">
        <f t="shared" si="1"/>
        <v>-100</v>
      </c>
      <c r="E36" s="44"/>
      <c r="F36" s="45"/>
      <c r="G36" s="46"/>
      <c r="H36" s="47"/>
    </row>
    <row r="37" spans="1:8" s="43" customFormat="1" ht="15.75">
      <c r="A37" s="101" t="s">
        <v>13</v>
      </c>
      <c r="B37" s="107">
        <v>-280212</v>
      </c>
      <c r="C37" s="107">
        <v>-280212</v>
      </c>
      <c r="D37" s="34">
        <f t="shared" si="1"/>
        <v>0</v>
      </c>
      <c r="E37" s="44"/>
      <c r="F37" s="45"/>
      <c r="G37" s="46"/>
      <c r="H37" s="51"/>
    </row>
    <row r="38" spans="1:8" s="43" customFormat="1" ht="15.75">
      <c r="A38" s="101" t="s">
        <v>142</v>
      </c>
      <c r="B38" s="107">
        <v>0</v>
      </c>
      <c r="C38" s="107">
        <v>100</v>
      </c>
      <c r="D38" s="34">
        <f t="shared" si="1"/>
        <v>100</v>
      </c>
      <c r="E38" s="44"/>
      <c r="F38" s="45"/>
      <c r="G38" s="46"/>
      <c r="H38" s="51"/>
    </row>
    <row r="39" spans="1:8" s="43" customFormat="1" ht="15.75">
      <c r="A39" s="101" t="s">
        <v>33</v>
      </c>
      <c r="B39" s="104">
        <v>4380918</v>
      </c>
      <c r="C39" s="104">
        <v>4380918</v>
      </c>
      <c r="D39" s="34">
        <f t="shared" si="1"/>
        <v>0</v>
      </c>
      <c r="E39" s="44"/>
      <c r="F39" s="45"/>
      <c r="G39" s="46"/>
      <c r="H39" s="51"/>
    </row>
    <row r="40" spans="1:8" ht="31.5">
      <c r="A40" s="101" t="s">
        <v>34</v>
      </c>
      <c r="B40" s="107">
        <v>-481458</v>
      </c>
      <c r="C40" s="107">
        <v>-1753210</v>
      </c>
      <c r="D40" s="34">
        <f t="shared" si="1"/>
        <v>-1271752</v>
      </c>
      <c r="E40" s="44"/>
      <c r="F40" s="45"/>
      <c r="G40" s="46"/>
      <c r="H40" s="47"/>
    </row>
    <row r="41" spans="1:8" ht="23.25" customHeight="1">
      <c r="A41" s="101" t="s">
        <v>35</v>
      </c>
      <c r="B41" s="104">
        <v>3126450</v>
      </c>
      <c r="C41" s="104">
        <v>3160521</v>
      </c>
      <c r="D41" s="34">
        <f t="shared" si="1"/>
        <v>34071</v>
      </c>
      <c r="E41" s="44"/>
      <c r="F41" s="45"/>
      <c r="G41" s="46"/>
      <c r="H41" s="47"/>
    </row>
    <row r="42" spans="1:8" ht="18.75" customHeight="1">
      <c r="A42" s="101" t="s">
        <v>36</v>
      </c>
      <c r="B42" s="107">
        <f>-81799503</f>
        <v>-81799503</v>
      </c>
      <c r="C42" s="107">
        <v>-92175410</v>
      </c>
      <c r="D42" s="34">
        <f t="shared" si="1"/>
        <v>-10375907</v>
      </c>
      <c r="E42" s="44"/>
      <c r="F42" s="54"/>
      <c r="G42" s="55"/>
      <c r="H42" s="47"/>
    </row>
    <row r="43" spans="1:8" ht="18.75" customHeight="1">
      <c r="A43" s="102" t="s">
        <v>145</v>
      </c>
      <c r="B43" s="198">
        <f>SUM(B36:B42)</f>
        <v>52557536</v>
      </c>
      <c r="C43" s="198">
        <f>SUM(C36:C42)</f>
        <v>40943948</v>
      </c>
      <c r="D43" s="34"/>
      <c r="E43" s="44"/>
      <c r="F43" s="59"/>
      <c r="G43" s="46"/>
      <c r="H43" s="47"/>
    </row>
    <row r="44" spans="1:8" ht="18.75" customHeight="1">
      <c r="A44" s="102" t="s">
        <v>38</v>
      </c>
      <c r="B44" s="106">
        <f>SUM(B43+B34)</f>
        <v>356403942</v>
      </c>
      <c r="C44" s="106">
        <f>SUM(C43+C34)</f>
        <v>381407272</v>
      </c>
      <c r="D44" s="34" t="s">
        <v>15</v>
      </c>
      <c r="E44" s="44"/>
      <c r="F44" s="59"/>
      <c r="G44" s="46"/>
      <c r="H44" s="47"/>
    </row>
    <row r="45" spans="1:8" s="43" customFormat="1" ht="15.75">
      <c r="A45" s="96"/>
      <c r="B45" s="97"/>
      <c r="C45" s="98">
        <v>0</v>
      </c>
      <c r="E45" s="51"/>
      <c r="F45" s="60"/>
      <c r="G45" s="46"/>
      <c r="H45" s="51"/>
    </row>
    <row r="46" spans="1:8" s="43" customFormat="1" ht="15.75">
      <c r="A46" s="99"/>
      <c r="B46" s="100"/>
      <c r="C46" s="98"/>
      <c r="E46" s="51"/>
      <c r="F46" s="52"/>
      <c r="G46" s="53"/>
      <c r="H46" s="51"/>
    </row>
    <row r="47" spans="1:8" ht="15.75">
      <c r="A47" s="205" t="s">
        <v>127</v>
      </c>
      <c r="B47" s="205"/>
      <c r="C47" s="205"/>
      <c r="E47" s="47"/>
      <c r="F47" s="45"/>
      <c r="G47" s="46"/>
      <c r="H47" s="47"/>
    </row>
    <row r="48" spans="1:8" ht="15.75">
      <c r="A48" s="18"/>
      <c r="B48" s="18"/>
      <c r="C48" s="18"/>
      <c r="E48" s="47"/>
      <c r="F48" s="45"/>
      <c r="G48" s="46"/>
      <c r="H48" s="47"/>
    </row>
    <row r="49" spans="1:8" ht="15.75">
      <c r="A49" s="19"/>
      <c r="B49" s="20"/>
      <c r="C49" s="20"/>
      <c r="E49" s="47"/>
      <c r="F49" s="54"/>
      <c r="G49" s="55"/>
      <c r="H49" s="47"/>
    </row>
    <row r="50" spans="1:8" ht="15.75">
      <c r="A50" s="205" t="s">
        <v>160</v>
      </c>
      <c r="B50" s="205"/>
      <c r="C50" s="205"/>
      <c r="E50" s="47"/>
      <c r="F50" s="52"/>
      <c r="G50" s="53"/>
      <c r="H50" s="47"/>
    </row>
    <row r="51" spans="1:8" ht="15.75">
      <c r="A51" s="18"/>
      <c r="B51" s="36"/>
      <c r="C51" s="18"/>
      <c r="E51" s="47"/>
      <c r="F51" s="47"/>
      <c r="G51" s="47"/>
      <c r="H51" s="47"/>
    </row>
    <row r="52" spans="1:8" ht="15.75">
      <c r="A52" s="18"/>
      <c r="B52" s="36"/>
      <c r="C52" s="18"/>
      <c r="E52" s="47"/>
      <c r="F52" s="47"/>
      <c r="G52" s="47"/>
      <c r="H52" s="47"/>
    </row>
    <row r="53" spans="1:3" ht="15.75">
      <c r="A53" s="201" t="s">
        <v>15</v>
      </c>
      <c r="B53" s="201"/>
      <c r="C53" s="201"/>
    </row>
    <row r="54" spans="1:2" ht="14.25">
      <c r="A54" s="28"/>
      <c r="B54" s="29"/>
    </row>
    <row r="55" spans="1:2" ht="14.25">
      <c r="A55" s="28"/>
      <c r="B55" s="29"/>
    </row>
    <row r="56" spans="1:2" ht="14.25">
      <c r="A56" s="28"/>
      <c r="B56" s="29"/>
    </row>
    <row r="57" spans="1:8" s="30" customFormat="1" ht="14.25">
      <c r="A57" s="28"/>
      <c r="B57" s="29"/>
      <c r="D57" s="27"/>
      <c r="E57" s="27"/>
      <c r="F57" s="27"/>
      <c r="G57" s="27"/>
      <c r="H57" s="27"/>
    </row>
    <row r="58" spans="1:8" s="30" customFormat="1" ht="14.25">
      <c r="A58" s="28"/>
      <c r="B58" s="29"/>
      <c r="D58" s="27"/>
      <c r="E58" s="27"/>
      <c r="F58" s="27"/>
      <c r="G58" s="27"/>
      <c r="H58" s="27"/>
    </row>
  </sheetData>
  <sheetProtection/>
  <mergeCells count="7">
    <mergeCell ref="A4:C4"/>
    <mergeCell ref="A53:C53"/>
    <mergeCell ref="A8:A9"/>
    <mergeCell ref="A5:B5"/>
    <mergeCell ref="A7:C7"/>
    <mergeCell ref="A47:C47"/>
    <mergeCell ref="A50:C50"/>
  </mergeCells>
  <printOptions/>
  <pageMargins left="0.35433070866141736" right="0.1968503937007874" top="0.5511811023622047" bottom="0.6299212598425197" header="0.2755905511811024" footer="0.236220472440944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7"/>
  <sheetViews>
    <sheetView view="pageBreakPreview" zoomScaleSheetLayoutView="100" zoomScalePageLayoutView="0" workbookViewId="0" topLeftCell="A22">
      <selection activeCell="A52" sqref="A52:C56"/>
    </sheetView>
  </sheetViews>
  <sheetFormatPr defaultColWidth="9.25390625" defaultRowHeight="12.75"/>
  <cols>
    <col min="1" max="1" width="81.7539062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6" t="s">
        <v>53</v>
      </c>
      <c r="B4" s="206"/>
      <c r="C4" s="206"/>
    </row>
    <row r="5" spans="1:3" s="12" customFormat="1" ht="63.75" customHeight="1">
      <c r="A5" s="207" t="s">
        <v>150</v>
      </c>
      <c r="B5" s="207"/>
      <c r="C5" s="207"/>
    </row>
    <row r="6" spans="1:3" s="12" customFormat="1" ht="14.25">
      <c r="A6" s="14"/>
      <c r="B6" s="191"/>
      <c r="C6" s="166"/>
    </row>
    <row r="7" spans="1:3" s="12" customFormat="1" ht="15.75">
      <c r="A7" s="204" t="s">
        <v>120</v>
      </c>
      <c r="B7" s="204"/>
      <c r="C7" s="204"/>
    </row>
    <row r="8" spans="1:3" ht="28.5">
      <c r="A8" s="66"/>
      <c r="B8" s="189" t="s">
        <v>151</v>
      </c>
      <c r="C8" s="109" t="s">
        <v>152</v>
      </c>
    </row>
    <row r="9" spans="1:4" ht="15.75">
      <c r="A9" s="112" t="s">
        <v>132</v>
      </c>
      <c r="B9" s="167"/>
      <c r="C9" s="167"/>
      <c r="D9" s="16"/>
    </row>
    <row r="10" spans="1:4" ht="15.75">
      <c r="A10" s="113" t="s">
        <v>5</v>
      </c>
      <c r="B10" s="103">
        <f>41374443+4598290+339544+270264+52034</f>
        <v>46634575</v>
      </c>
      <c r="C10" s="104">
        <v>28058304</v>
      </c>
      <c r="D10" s="16"/>
    </row>
    <row r="11" spans="1:4" s="15" customFormat="1" ht="15.75">
      <c r="A11" s="113" t="s">
        <v>6</v>
      </c>
      <c r="B11" s="117">
        <f>-882814-14974298-1356459-225695-3583857</f>
        <v>-21023123</v>
      </c>
      <c r="C11" s="116">
        <v>-21667099</v>
      </c>
      <c r="D11" s="16"/>
    </row>
    <row r="12" spans="1:4" s="15" customFormat="1" ht="15.75">
      <c r="A12" s="112" t="s">
        <v>7</v>
      </c>
      <c r="B12" s="105">
        <f>SUM(B10:B11)</f>
        <v>25611452</v>
      </c>
      <c r="C12" s="105">
        <f>SUM(C10:C11)</f>
        <v>6391205</v>
      </c>
      <c r="D12" s="16"/>
    </row>
    <row r="13" spans="1:4" s="15" customFormat="1" ht="15.75">
      <c r="A13" s="113" t="s">
        <v>40</v>
      </c>
      <c r="B13" s="103">
        <v>4922406</v>
      </c>
      <c r="C13" s="103">
        <v>3821958</v>
      </c>
      <c r="D13" s="16"/>
    </row>
    <row r="14" spans="1:4" ht="15.75">
      <c r="A14" s="113" t="s">
        <v>41</v>
      </c>
      <c r="B14" s="117">
        <v>-699930</v>
      </c>
      <c r="C14" s="117">
        <v>-726470</v>
      </c>
      <c r="D14" s="16"/>
    </row>
    <row r="15" spans="1:4" ht="15.75">
      <c r="A15" s="112" t="s">
        <v>42</v>
      </c>
      <c r="B15" s="105">
        <f>SUM(B13:B14)</f>
        <v>4222476</v>
      </c>
      <c r="C15" s="105">
        <f>SUM(C13:C14)</f>
        <v>3095488</v>
      </c>
      <c r="D15" s="16"/>
    </row>
    <row r="16" spans="1:4" ht="54" customHeight="1">
      <c r="A16" s="113" t="s">
        <v>43</v>
      </c>
      <c r="B16" s="117">
        <v>-393911</v>
      </c>
      <c r="C16" s="117">
        <v>747325</v>
      </c>
      <c r="D16" s="16"/>
    </row>
    <row r="17" spans="1:4" ht="15.75">
      <c r="A17" s="114" t="s">
        <v>44</v>
      </c>
      <c r="B17" s="117">
        <f>1487452-1278310</f>
        <v>209142</v>
      </c>
      <c r="C17" s="117">
        <v>1560145</v>
      </c>
      <c r="D17" s="16"/>
    </row>
    <row r="18" spans="1:4" s="15" customFormat="1" ht="31.5">
      <c r="A18" s="113" t="s">
        <v>45</v>
      </c>
      <c r="B18" s="117">
        <v>155582</v>
      </c>
      <c r="C18" s="117">
        <v>415042</v>
      </c>
      <c r="D18" s="16"/>
    </row>
    <row r="19" spans="1:4" s="15" customFormat="1" ht="15.75">
      <c r="A19" s="113" t="s">
        <v>155</v>
      </c>
      <c r="B19" s="117">
        <v>3780890</v>
      </c>
      <c r="C19" s="117">
        <v>3701947</v>
      </c>
      <c r="D19" s="16"/>
    </row>
    <row r="20" spans="1:4" s="15" customFormat="1" ht="15.75">
      <c r="A20" s="113" t="s">
        <v>156</v>
      </c>
      <c r="B20" s="117">
        <v>-2522041</v>
      </c>
      <c r="C20" s="117">
        <v>-1393314</v>
      </c>
      <c r="D20" s="16"/>
    </row>
    <row r="21" spans="1:4" s="15" customFormat="1" ht="15.75">
      <c r="A21" s="113" t="s">
        <v>46</v>
      </c>
      <c r="B21" s="103">
        <f>736764+5023</f>
        <v>741787</v>
      </c>
      <c r="C21" s="103">
        <v>849085</v>
      </c>
      <c r="D21" s="16"/>
    </row>
    <row r="22" spans="1:4" ht="15.75">
      <c r="A22" s="112" t="s">
        <v>47</v>
      </c>
      <c r="B22" s="118">
        <f>SUM(B12,B15,B16:B21)</f>
        <v>31805377</v>
      </c>
      <c r="C22" s="105">
        <f>SUM(C12,C15,C16:C21)</f>
        <v>15366923</v>
      </c>
      <c r="D22" s="16"/>
    </row>
    <row r="23" spans="1:4" ht="15.75" customHeight="1">
      <c r="A23" s="113" t="s">
        <v>48</v>
      </c>
      <c r="B23" s="117">
        <f>-9431941-231521-3394</f>
        <v>-9666856</v>
      </c>
      <c r="C23" s="117">
        <v>-4525251</v>
      </c>
      <c r="D23" s="16"/>
    </row>
    <row r="24" spans="1:4" ht="15.75">
      <c r="A24" s="113" t="s">
        <v>49</v>
      </c>
      <c r="B24" s="117">
        <v>-6084437</v>
      </c>
      <c r="C24" s="117">
        <v>-4959534</v>
      </c>
      <c r="D24" s="16"/>
    </row>
    <row r="25" spans="1:4" ht="15.75">
      <c r="A25" s="113" t="s">
        <v>50</v>
      </c>
      <c r="B25" s="117">
        <f>-412425-590242-4119817-866</f>
        <v>-5123350</v>
      </c>
      <c r="C25" s="117">
        <v>-6264384</v>
      </c>
      <c r="D25" s="16"/>
    </row>
    <row r="26" spans="1:4" ht="15.75">
      <c r="A26" s="112" t="s">
        <v>51</v>
      </c>
      <c r="B26" s="118">
        <f>SUM(B22,B23:B25)</f>
        <v>10930734</v>
      </c>
      <c r="C26" s="118">
        <f>SUM(C22,C23:C25)</f>
        <v>-382246</v>
      </c>
      <c r="D26" s="16"/>
    </row>
    <row r="27" spans="1:4" ht="15.75">
      <c r="A27" s="113" t="s">
        <v>52</v>
      </c>
      <c r="B27" s="117">
        <v>-33687</v>
      </c>
      <c r="C27" s="116">
        <v>756709</v>
      </c>
      <c r="D27" s="16"/>
    </row>
    <row r="28" spans="1:4" ht="15.75">
      <c r="A28" s="115" t="s">
        <v>133</v>
      </c>
      <c r="B28" s="118">
        <f>SUM(B26:B27)</f>
        <v>10897047</v>
      </c>
      <c r="C28" s="118">
        <f>SUM(C26:C27)</f>
        <v>374463</v>
      </c>
      <c r="D28" s="16"/>
    </row>
    <row r="29" spans="1:4" ht="15.75">
      <c r="A29" s="115"/>
      <c r="B29" s="105"/>
      <c r="C29" s="105"/>
      <c r="D29" s="16"/>
    </row>
    <row r="30" spans="1:4" ht="15.75">
      <c r="A30" s="115"/>
      <c r="B30" s="105"/>
      <c r="C30" s="105"/>
      <c r="D30" s="16"/>
    </row>
    <row r="31" spans="1:4" s="32" customFormat="1" ht="15.75" customHeight="1">
      <c r="A31" s="115" t="s">
        <v>111</v>
      </c>
      <c r="B31" s="105"/>
      <c r="C31" s="105"/>
      <c r="D31" s="152"/>
    </row>
    <row r="32" spans="1:4" s="32" customFormat="1" ht="15.75" customHeight="1">
      <c r="A32" s="153" t="s">
        <v>112</v>
      </c>
      <c r="B32" s="117">
        <f>SUM(B28)-B33</f>
        <v>10897047</v>
      </c>
      <c r="C32" s="104">
        <f>SUM(C28)</f>
        <v>374463</v>
      </c>
      <c r="D32" s="152"/>
    </row>
    <row r="33" spans="1:4" s="32" customFormat="1" ht="15.75" customHeight="1">
      <c r="A33" s="153" t="s">
        <v>113</v>
      </c>
      <c r="B33" s="117">
        <v>0</v>
      </c>
      <c r="C33" s="117">
        <v>0</v>
      </c>
      <c r="D33" s="152"/>
    </row>
    <row r="34" spans="1:4" s="32" customFormat="1" ht="15.75" customHeight="1">
      <c r="A34" s="115"/>
      <c r="B34" s="118">
        <f>SUM(B32:B33)</f>
        <v>10897047</v>
      </c>
      <c r="C34" s="118">
        <f>SUM(C32:C33)</f>
        <v>374463</v>
      </c>
      <c r="D34" s="152"/>
    </row>
    <row r="35" spans="1:4" s="32" customFormat="1" ht="15.75">
      <c r="A35" s="115"/>
      <c r="B35" s="105"/>
      <c r="C35" s="105"/>
      <c r="D35" s="152"/>
    </row>
    <row r="36" spans="1:4" s="154" customFormat="1" ht="15.75">
      <c r="A36" s="93" t="s">
        <v>114</v>
      </c>
      <c r="B36" s="105"/>
      <c r="C36" s="105"/>
      <c r="D36" s="152"/>
    </row>
    <row r="37" spans="1:4" s="154" customFormat="1" ht="31.5">
      <c r="A37" s="160" t="s">
        <v>54</v>
      </c>
      <c r="B37" s="105"/>
      <c r="C37" s="105"/>
      <c r="D37" s="152"/>
    </row>
    <row r="38" spans="1:4" s="154" customFormat="1" ht="31.5">
      <c r="A38" s="161" t="s">
        <v>115</v>
      </c>
      <c r="B38" s="105"/>
      <c r="C38" s="105"/>
      <c r="D38" s="152"/>
    </row>
    <row r="39" spans="1:4" s="154" customFormat="1" ht="15.75">
      <c r="A39" s="162" t="s">
        <v>116</v>
      </c>
      <c r="B39" s="117">
        <v>1389239</v>
      </c>
      <c r="C39" s="117">
        <v>1045514</v>
      </c>
      <c r="D39" s="152"/>
    </row>
    <row r="40" spans="1:4" s="154" customFormat="1" ht="31.5">
      <c r="A40" s="162" t="s">
        <v>117</v>
      </c>
      <c r="B40" s="117">
        <v>-117487</v>
      </c>
      <c r="C40" s="117">
        <v>-404361</v>
      </c>
      <c r="D40" s="152"/>
    </row>
    <row r="41" spans="1:4" s="154" customFormat="1" ht="31.5">
      <c r="A41" s="160" t="s">
        <v>56</v>
      </c>
      <c r="B41" s="118">
        <f>SUM(B39:B40)</f>
        <v>1271752</v>
      </c>
      <c r="C41" s="118">
        <f>SUM(C39:C40)</f>
        <v>641153</v>
      </c>
      <c r="D41" s="152"/>
    </row>
    <row r="42" spans="1:4" s="154" customFormat="1" ht="15.75">
      <c r="A42" s="163" t="s">
        <v>128</v>
      </c>
      <c r="B42" s="118">
        <f>SUM(B41)</f>
        <v>1271752</v>
      </c>
      <c r="C42" s="118">
        <f>SUM(C41)</f>
        <v>641153</v>
      </c>
      <c r="D42" s="152"/>
    </row>
    <row r="43" spans="1:4" s="154" customFormat="1" ht="15.75">
      <c r="A43" s="163" t="s">
        <v>129</v>
      </c>
      <c r="B43" s="118">
        <f>SUM(B34+B42)</f>
        <v>12168799</v>
      </c>
      <c r="C43" s="118">
        <f>SUM(C34+C42)</f>
        <v>1015616</v>
      </c>
      <c r="D43" s="152"/>
    </row>
    <row r="44" spans="1:4" s="32" customFormat="1" ht="15.75" customHeight="1">
      <c r="A44" s="163"/>
      <c r="B44" s="105"/>
      <c r="C44" s="105"/>
      <c r="D44" s="152"/>
    </row>
    <row r="45" spans="1:4" s="32" customFormat="1" ht="15.75">
      <c r="A45" s="163" t="s">
        <v>118</v>
      </c>
      <c r="B45" s="105"/>
      <c r="C45" s="105"/>
      <c r="D45" s="152"/>
    </row>
    <row r="46" spans="1:4" s="32" customFormat="1" ht="15.75" customHeight="1">
      <c r="A46" s="164" t="s">
        <v>112</v>
      </c>
      <c r="B46" s="103">
        <f>SUM(B43-B47)</f>
        <v>12168799</v>
      </c>
      <c r="C46" s="103">
        <f>SUM(C43)</f>
        <v>1015616</v>
      </c>
      <c r="D46" s="152"/>
    </row>
    <row r="47" spans="1:4" s="32" customFormat="1" ht="15.75" customHeight="1">
      <c r="A47" s="164" t="s">
        <v>113</v>
      </c>
      <c r="B47" s="117">
        <v>0</v>
      </c>
      <c r="C47" s="117">
        <v>0</v>
      </c>
      <c r="D47" s="152"/>
    </row>
    <row r="48" spans="1:4" s="154" customFormat="1" ht="15.75">
      <c r="A48" s="165" t="s">
        <v>130</v>
      </c>
      <c r="B48" s="118">
        <f>SUM(B46:B47)</f>
        <v>12168799</v>
      </c>
      <c r="C48" s="106">
        <f>SUM(C46:C47)</f>
        <v>1015616</v>
      </c>
      <c r="D48" s="152"/>
    </row>
    <row r="49" spans="1:4" s="154" customFormat="1" ht="27" customHeight="1">
      <c r="A49" s="165" t="s">
        <v>57</v>
      </c>
      <c r="B49" s="194">
        <f>SUM(B32/10526030)*1000</f>
        <v>1035.247571971579</v>
      </c>
      <c r="C49" s="174">
        <f>SUM(C32/10526030)*1000</f>
        <v>35.574950859915845</v>
      </c>
      <c r="D49" s="152"/>
    </row>
    <row r="50" spans="1:3" s="10" customFormat="1" ht="15.75">
      <c r="A50" s="110"/>
      <c r="B50" s="192"/>
      <c r="C50" s="175" t="s">
        <v>15</v>
      </c>
    </row>
    <row r="51" spans="1:3" s="17" customFormat="1" ht="15.75">
      <c r="A51" s="111"/>
      <c r="B51" s="168"/>
      <c r="C51" s="168"/>
    </row>
    <row r="52" spans="1:3" s="27" customFormat="1" ht="15.75" customHeight="1">
      <c r="A52" s="205" t="s">
        <v>127</v>
      </c>
      <c r="B52" s="205"/>
      <c r="C52" s="205"/>
    </row>
    <row r="53" spans="1:3" s="27" customFormat="1" ht="15.75">
      <c r="A53" s="18"/>
      <c r="B53" s="18"/>
      <c r="C53" s="18"/>
    </row>
    <row r="54" spans="1:5" s="27" customFormat="1" ht="15.75" customHeight="1">
      <c r="A54" s="19"/>
      <c r="B54" s="20"/>
      <c r="C54" s="20"/>
      <c r="E54" s="31"/>
    </row>
    <row r="55" spans="1:5" s="27" customFormat="1" ht="15.75" customHeight="1">
      <c r="A55" s="205" t="s">
        <v>160</v>
      </c>
      <c r="B55" s="205"/>
      <c r="C55" s="205"/>
      <c r="E55" s="31"/>
    </row>
    <row r="56" spans="1:5" s="32" customFormat="1" ht="19.5" customHeight="1">
      <c r="A56" s="18"/>
      <c r="B56" s="36"/>
      <c r="C56" s="18"/>
      <c r="E56" s="33"/>
    </row>
    <row r="57" spans="1:3" ht="15.75">
      <c r="A57" s="201" t="s">
        <v>15</v>
      </c>
      <c r="B57" s="201"/>
      <c r="C57" s="201"/>
    </row>
  </sheetData>
  <sheetProtection/>
  <mergeCells count="6">
    <mergeCell ref="A57:C57"/>
    <mergeCell ref="A55:C55"/>
    <mergeCell ref="A52:C52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9"/>
  <sheetViews>
    <sheetView zoomScalePageLayoutView="0" workbookViewId="0" topLeftCell="A1">
      <selection activeCell="D55" sqref="D55"/>
    </sheetView>
  </sheetViews>
  <sheetFormatPr defaultColWidth="9.25390625" defaultRowHeight="12.75"/>
  <cols>
    <col min="1" max="1" width="73.375" style="27" customWidth="1"/>
    <col min="2" max="2" width="20.25390625" style="32" customWidth="1"/>
    <col min="3" max="3" width="20.37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8" t="s">
        <v>10</v>
      </c>
      <c r="B4" s="208"/>
      <c r="C4" s="208"/>
    </row>
    <row r="5" spans="1:3" s="141" customFormat="1" ht="30.75" customHeight="1">
      <c r="A5" s="200" t="s">
        <v>153</v>
      </c>
      <c r="B5" s="200"/>
      <c r="C5" s="200"/>
    </row>
    <row r="6" spans="1:3" s="42" customFormat="1" ht="14.25">
      <c r="A6" s="37"/>
      <c r="B6" s="38"/>
      <c r="C6" s="35"/>
    </row>
    <row r="7" spans="1:3" s="141" customFormat="1" ht="15.75">
      <c r="A7" s="204" t="s">
        <v>120</v>
      </c>
      <c r="B7" s="204"/>
      <c r="C7" s="204"/>
    </row>
    <row r="8" spans="1:3" ht="28.5">
      <c r="A8" s="64"/>
      <c r="B8" s="189" t="s">
        <v>159</v>
      </c>
      <c r="C8" s="109" t="s">
        <v>157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28782117</v>
      </c>
      <c r="C10" s="144">
        <v>20812099</v>
      </c>
      <c r="D10" s="143"/>
    </row>
    <row r="11" spans="1:4" s="146" customFormat="1" ht="12.75">
      <c r="A11" s="129" t="s">
        <v>60</v>
      </c>
      <c r="B11" s="145">
        <v>-22231113</v>
      </c>
      <c r="C11" s="145">
        <v>-18831368</v>
      </c>
      <c r="D11" s="143"/>
    </row>
    <row r="12" spans="1:4" s="146" customFormat="1" ht="12.75">
      <c r="A12" s="129" t="s">
        <v>61</v>
      </c>
      <c r="B12" s="144">
        <v>4922690</v>
      </c>
      <c r="C12" s="144">
        <v>3845498</v>
      </c>
      <c r="D12" s="143"/>
    </row>
    <row r="13" spans="1:4" s="146" customFormat="1" ht="12.75">
      <c r="A13" s="129" t="s">
        <v>62</v>
      </c>
      <c r="B13" s="145">
        <v>-688950</v>
      </c>
      <c r="C13" s="145">
        <v>-705452</v>
      </c>
      <c r="D13" s="143"/>
    </row>
    <row r="14" spans="1:4" ht="37.5" customHeight="1">
      <c r="A14" s="129" t="s">
        <v>63</v>
      </c>
      <c r="B14" s="145">
        <v>91736</v>
      </c>
      <c r="C14" s="145">
        <v>-86005</v>
      </c>
      <c r="D14" s="143"/>
    </row>
    <row r="15" spans="1:4" ht="12.75">
      <c r="A15" s="129" t="s">
        <v>64</v>
      </c>
      <c r="B15" s="145">
        <v>1487452</v>
      </c>
      <c r="C15" s="145">
        <v>1767112</v>
      </c>
      <c r="D15" s="143"/>
    </row>
    <row r="16" spans="1:4" ht="12.75">
      <c r="A16" s="129" t="s">
        <v>134</v>
      </c>
      <c r="B16" s="145">
        <v>1258849</v>
      </c>
      <c r="C16" s="145">
        <v>2305738</v>
      </c>
      <c r="D16" s="143"/>
    </row>
    <row r="17" spans="1:4" ht="12.75">
      <c r="A17" s="129" t="s">
        <v>65</v>
      </c>
      <c r="B17" s="145">
        <v>2215439</v>
      </c>
      <c r="C17" s="145">
        <v>658452</v>
      </c>
      <c r="D17" s="143"/>
    </row>
    <row r="18" spans="1:4" ht="12.75">
      <c r="A18" s="129" t="s">
        <v>66</v>
      </c>
      <c r="B18" s="145">
        <v>-6084437</v>
      </c>
      <c r="C18" s="145">
        <v>-5072502</v>
      </c>
      <c r="D18" s="143"/>
    </row>
    <row r="19" spans="1:4" s="146" customFormat="1" ht="16.5" customHeight="1">
      <c r="A19" s="129" t="s">
        <v>67</v>
      </c>
      <c r="B19" s="145">
        <v>-4051036</v>
      </c>
      <c r="C19" s="145">
        <v>-5439083</v>
      </c>
      <c r="D19" s="143"/>
    </row>
    <row r="20" spans="1:4" s="146" customFormat="1" ht="16.5" customHeight="1">
      <c r="A20" s="130" t="s">
        <v>68</v>
      </c>
      <c r="B20" s="147" t="s">
        <v>15</v>
      </c>
      <c r="C20" s="147" t="s">
        <v>15</v>
      </c>
      <c r="D20" s="143"/>
    </row>
    <row r="21" spans="1:4" ht="25.5">
      <c r="A21" s="129" t="s">
        <v>18</v>
      </c>
      <c r="B21" s="145">
        <v>21960</v>
      </c>
      <c r="C21" s="145">
        <v>2556574</v>
      </c>
      <c r="D21" s="143"/>
    </row>
    <row r="22" spans="1:4" ht="16.5" customHeight="1">
      <c r="A22" s="129" t="s">
        <v>20</v>
      </c>
      <c r="B22" s="145">
        <v>6356722</v>
      </c>
      <c r="C22" s="145">
        <v>1497037</v>
      </c>
      <c r="D22" s="143"/>
    </row>
    <row r="23" spans="1:4" ht="16.5" customHeight="1">
      <c r="A23" s="129" t="s">
        <v>21</v>
      </c>
      <c r="B23" s="145">
        <v>-7909779</v>
      </c>
      <c r="C23" s="145">
        <v>-25515537</v>
      </c>
      <c r="D23" s="143"/>
    </row>
    <row r="24" spans="1:4" ht="16.5" customHeight="1">
      <c r="A24" s="129" t="s">
        <v>0</v>
      </c>
      <c r="B24" s="145">
        <v>-5952053</v>
      </c>
      <c r="C24" s="145">
        <v>-3236521</v>
      </c>
      <c r="D24" s="143"/>
    </row>
    <row r="25" spans="1:4" ht="16.5" customHeight="1">
      <c r="A25" s="130"/>
      <c r="B25" s="144"/>
      <c r="C25" s="144" t="s">
        <v>15</v>
      </c>
      <c r="D25" s="143"/>
    </row>
    <row r="26" spans="1:4" ht="16.5" customHeight="1">
      <c r="A26" s="130" t="s">
        <v>69</v>
      </c>
      <c r="B26" s="147"/>
      <c r="C26" s="148" t="s">
        <v>15</v>
      </c>
      <c r="D26" s="143"/>
    </row>
    <row r="27" spans="1:4" ht="12.75">
      <c r="A27" s="129" t="s">
        <v>12</v>
      </c>
      <c r="B27" s="145">
        <v>-1329795</v>
      </c>
      <c r="C27" s="145">
        <v>7384240</v>
      </c>
      <c r="D27" s="143"/>
    </row>
    <row r="28" spans="1:4" ht="16.5" customHeight="1">
      <c r="A28" s="131" t="s">
        <v>26</v>
      </c>
      <c r="B28" s="145">
        <v>-8375359</v>
      </c>
      <c r="C28" s="145">
        <v>16597269</v>
      </c>
      <c r="D28" s="143"/>
    </row>
    <row r="29" spans="1:4" ht="12.75">
      <c r="A29" s="131" t="s">
        <v>27</v>
      </c>
      <c r="B29" s="145">
        <v>-59055015</v>
      </c>
      <c r="C29" s="145">
        <v>61035296</v>
      </c>
      <c r="D29" s="143"/>
    </row>
    <row r="30" spans="1:4" ht="12.75">
      <c r="A30" s="131" t="s">
        <v>124</v>
      </c>
      <c r="B30" s="145">
        <v>25860129</v>
      </c>
      <c r="C30" s="145">
        <v>-7667004</v>
      </c>
      <c r="D30" s="143"/>
    </row>
    <row r="31" spans="1:4" ht="16.5" customHeight="1">
      <c r="A31" s="129" t="s">
        <v>1</v>
      </c>
      <c r="B31" s="145">
        <f>-514702-37</f>
        <v>-514739</v>
      </c>
      <c r="C31" s="145">
        <v>2286962</v>
      </c>
      <c r="D31" s="143"/>
    </row>
    <row r="32" spans="1:6" ht="25.5">
      <c r="A32" s="130" t="s">
        <v>70</v>
      </c>
      <c r="B32" s="148">
        <f>SUM(B10:B31)</f>
        <v>-45195182</v>
      </c>
      <c r="C32" s="148">
        <f>SUM(C10:C31)</f>
        <v>54192805</v>
      </c>
      <c r="D32" s="143"/>
      <c r="F32" s="32"/>
    </row>
    <row r="33" spans="1:6" ht="12.75">
      <c r="A33" s="129" t="s">
        <v>71</v>
      </c>
      <c r="B33" s="145">
        <v>-24915</v>
      </c>
      <c r="C33" s="145">
        <v>-58063</v>
      </c>
      <c r="D33" s="143"/>
      <c r="F33" s="32"/>
    </row>
    <row r="34" spans="1:4" ht="25.5">
      <c r="A34" s="130" t="s">
        <v>126</v>
      </c>
      <c r="B34" s="148">
        <f>SUM(B32:B33)</f>
        <v>-45220097</v>
      </c>
      <c r="C34" s="148">
        <f>SUM(C32:C33)</f>
        <v>54134742</v>
      </c>
      <c r="D34" s="143"/>
    </row>
    <row r="35" spans="1:4" ht="29.25" customHeight="1">
      <c r="A35" s="130" t="s">
        <v>73</v>
      </c>
      <c r="B35" s="149"/>
      <c r="C35" s="145" t="s">
        <v>15</v>
      </c>
      <c r="D35" s="143"/>
    </row>
    <row r="36" spans="1:4" ht="12.75">
      <c r="A36" s="129" t="s">
        <v>74</v>
      </c>
      <c r="B36" s="145">
        <v>-176924584</v>
      </c>
      <c r="C36" s="145">
        <v>-32625287</v>
      </c>
      <c r="D36" s="143"/>
    </row>
    <row r="37" spans="1:4" ht="12.75">
      <c r="A37" s="129" t="s">
        <v>75</v>
      </c>
      <c r="B37" s="145">
        <v>189293641</v>
      </c>
      <c r="C37" s="145">
        <v>25089282</v>
      </c>
      <c r="D37" s="143"/>
    </row>
    <row r="38" spans="1:4" ht="12.75">
      <c r="A38" s="129" t="s">
        <v>110</v>
      </c>
      <c r="B38" s="145">
        <v>-372576</v>
      </c>
      <c r="C38" s="145">
        <v>-375427</v>
      </c>
      <c r="D38" s="143"/>
    </row>
    <row r="39" spans="1:4" s="146" customFormat="1" ht="25.5">
      <c r="A39" s="130" t="s">
        <v>78</v>
      </c>
      <c r="B39" s="148">
        <f>SUM(B36:B38)</f>
        <v>11996481</v>
      </c>
      <c r="C39" s="148">
        <f>SUM(C36:C38)</f>
        <v>-7911432</v>
      </c>
      <c r="D39" s="143"/>
    </row>
    <row r="40" spans="1:4" ht="12.75">
      <c r="A40" s="130"/>
      <c r="B40" s="148" t="s">
        <v>15</v>
      </c>
      <c r="C40" s="149"/>
      <c r="D40" s="143"/>
    </row>
    <row r="41" spans="1:4" ht="12.75">
      <c r="A41" s="130" t="s">
        <v>79</v>
      </c>
      <c r="B41" s="149"/>
      <c r="C41" s="144" t="s">
        <v>15</v>
      </c>
      <c r="D41" s="143"/>
    </row>
    <row r="42" spans="1:4" ht="12.75">
      <c r="A42" s="129" t="s">
        <v>144</v>
      </c>
      <c r="B42" s="149">
        <v>4282753</v>
      </c>
      <c r="C42" s="145">
        <v>0</v>
      </c>
      <c r="D42" s="143"/>
    </row>
    <row r="43" spans="1:4" ht="12.75">
      <c r="A43" s="129" t="s">
        <v>81</v>
      </c>
      <c r="B43" s="145">
        <v>0</v>
      </c>
      <c r="C43" s="145">
        <v>-15823599</v>
      </c>
      <c r="D43" s="143"/>
    </row>
    <row r="44" spans="1:4" ht="12.75">
      <c r="A44" s="129" t="s">
        <v>158</v>
      </c>
      <c r="B44" s="145"/>
      <c r="C44" s="145">
        <v>-4983180</v>
      </c>
      <c r="D44" s="143"/>
    </row>
    <row r="45" spans="1:3" s="150" customFormat="1" ht="12.75">
      <c r="A45" s="130" t="s">
        <v>84</v>
      </c>
      <c r="B45" s="148">
        <f>SUM(B42:B43)</f>
        <v>4282753</v>
      </c>
      <c r="C45" s="148">
        <f>SUM(C42:C44)</f>
        <v>-20806779</v>
      </c>
    </row>
    <row r="46" spans="1:3" s="6" customFormat="1" ht="12.75">
      <c r="A46" s="130"/>
      <c r="B46" s="145" t="s">
        <v>15</v>
      </c>
      <c r="C46" s="144"/>
    </row>
    <row r="47" spans="1:3" s="27" customFormat="1" ht="12.75">
      <c r="A47" s="130" t="s">
        <v>85</v>
      </c>
      <c r="B47" s="148">
        <f>SUM(B34+B39+B45)</f>
        <v>-28940863</v>
      </c>
      <c r="C47" s="148">
        <f>SUM(C34+C39+C45)</f>
        <v>25416531</v>
      </c>
    </row>
    <row r="48" spans="1:5" s="27" customFormat="1" ht="12.75">
      <c r="A48" s="129" t="s">
        <v>86</v>
      </c>
      <c r="B48" s="145">
        <v>-175346</v>
      </c>
      <c r="C48" s="145">
        <v>551973</v>
      </c>
      <c r="E48" s="159" t="s">
        <v>15</v>
      </c>
    </row>
    <row r="49" spans="1:3" s="27" customFormat="1" ht="12.75">
      <c r="A49" s="129" t="s">
        <v>87</v>
      </c>
      <c r="B49" s="148">
        <f>SUM('Ф-1 '!C11)</f>
        <v>64138983</v>
      </c>
      <c r="C49" s="144">
        <v>38170479</v>
      </c>
    </row>
    <row r="50" spans="1:3" s="47" customFormat="1" ht="12.75">
      <c r="A50" s="130" t="s">
        <v>88</v>
      </c>
      <c r="B50" s="148">
        <f>SUM('Ф-1 '!B11)</f>
        <v>35022774</v>
      </c>
      <c r="C50" s="147">
        <v>64138983</v>
      </c>
    </row>
    <row r="51" spans="1:5" s="47" customFormat="1" ht="14.25">
      <c r="A51" s="28"/>
      <c r="B51" s="190" t="s">
        <v>15</v>
      </c>
      <c r="C51" s="190" t="s">
        <v>15</v>
      </c>
      <c r="E51" s="44"/>
    </row>
    <row r="52" spans="1:5" s="47" customFormat="1" ht="14.25">
      <c r="A52" s="28"/>
      <c r="B52" s="151" t="s">
        <v>15</v>
      </c>
      <c r="C52" s="151" t="s">
        <v>15</v>
      </c>
      <c r="E52" s="44"/>
    </row>
    <row r="53" spans="1:5" s="27" customFormat="1" ht="15.75" customHeight="1">
      <c r="A53" s="205" t="s">
        <v>127</v>
      </c>
      <c r="B53" s="205"/>
      <c r="C53" s="205"/>
      <c r="E53" s="31"/>
    </row>
    <row r="54" spans="1:5" s="27" customFormat="1" ht="15.75">
      <c r="A54" s="18"/>
      <c r="B54" s="18"/>
      <c r="C54" s="18"/>
      <c r="E54" s="31"/>
    </row>
    <row r="55" spans="1:5" s="27" customFormat="1" ht="15.75">
      <c r="A55" s="19"/>
      <c r="B55" s="20"/>
      <c r="C55" s="20"/>
      <c r="E55" s="31"/>
    </row>
    <row r="56" spans="1:5" s="27" customFormat="1" ht="15.75" customHeight="1">
      <c r="A56" s="205" t="s">
        <v>160</v>
      </c>
      <c r="B56" s="205"/>
      <c r="C56" s="205"/>
      <c r="E56" s="31"/>
    </row>
    <row r="57" spans="1:3" ht="15.75">
      <c r="A57" s="18"/>
      <c r="B57" s="36"/>
      <c r="C57" s="18"/>
    </row>
    <row r="58" spans="1:3" ht="14.25">
      <c r="A58" s="28"/>
      <c r="B58" s="29"/>
      <c r="C58" s="29"/>
    </row>
    <row r="59" spans="1:3" ht="14.25">
      <c r="A59" s="28"/>
      <c r="B59" s="41"/>
      <c r="C59" s="41"/>
    </row>
  </sheetData>
  <sheetProtection/>
  <mergeCells count="5">
    <mergeCell ref="A4:C4"/>
    <mergeCell ref="A5:C5"/>
    <mergeCell ref="A53:C53"/>
    <mergeCell ref="A56:C56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10" t="s">
        <v>10</v>
      </c>
      <c r="B4" s="210"/>
      <c r="C4" s="210"/>
    </row>
    <row r="5" spans="1:3" s="1" customFormat="1" ht="30.75" customHeight="1">
      <c r="A5" s="207" t="s">
        <v>108</v>
      </c>
      <c r="B5" s="207"/>
      <c r="C5" s="207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5" t="s">
        <v>14</v>
      </c>
      <c r="B56" s="205"/>
      <c r="C56" s="205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5" t="s">
        <v>39</v>
      </c>
      <c r="B59" s="205"/>
      <c r="C59" s="205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9" t="s">
        <v>15</v>
      </c>
      <c r="B61" s="209"/>
      <c r="C61" s="209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11" t="s">
        <v>2</v>
      </c>
      <c r="B5" s="211"/>
      <c r="C5" s="211"/>
      <c r="D5" s="211"/>
      <c r="E5" s="211"/>
      <c r="F5" s="211"/>
      <c r="G5" s="211"/>
      <c r="H5" s="211"/>
    </row>
    <row r="6" spans="1:9" ht="35.25" customHeight="1">
      <c r="A6" s="212" t="s">
        <v>109</v>
      </c>
      <c r="B6" s="212"/>
      <c r="C6" s="212"/>
      <c r="D6" s="212"/>
      <c r="E6" s="212"/>
      <c r="F6" s="212"/>
      <c r="G6" s="212"/>
      <c r="H6" s="212"/>
      <c r="I6" s="212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5" t="s">
        <v>14</v>
      </c>
      <c r="B31" s="205"/>
      <c r="C31" s="205"/>
      <c r="D31" s="205"/>
      <c r="E31" s="205"/>
      <c r="F31" s="205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5" t="s">
        <v>39</v>
      </c>
      <c r="B33" s="205"/>
      <c r="C33" s="205"/>
      <c r="D33" s="205"/>
      <c r="E33" s="205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201" t="s">
        <v>15</v>
      </c>
      <c r="B40" s="201"/>
      <c r="C40" s="201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7">
      <selection activeCell="E29" sqref="E29"/>
    </sheetView>
  </sheetViews>
  <sheetFormatPr defaultColWidth="20.75390625" defaultRowHeight="12.75"/>
  <cols>
    <col min="1" max="1" width="47.75390625" style="8" customWidth="1"/>
    <col min="2" max="2" width="13.625" style="8" customWidth="1"/>
    <col min="3" max="4" width="13.125" style="8" customWidth="1"/>
    <col min="5" max="5" width="20.125" style="8" customWidth="1"/>
    <col min="6" max="6" width="18.25390625" style="8" customWidth="1"/>
    <col min="7" max="7" width="15.875" style="8" customWidth="1"/>
    <col min="8" max="8" width="13.375" style="26" customWidth="1"/>
    <col min="9" max="9" width="16.0039062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3"/>
      <c r="H1" s="25"/>
    </row>
    <row r="2" spans="1:8" ht="15.75">
      <c r="A2" s="23"/>
      <c r="B2" s="23"/>
      <c r="C2" s="23"/>
      <c r="D2" s="23"/>
      <c r="E2" s="23"/>
      <c r="F2" s="23"/>
      <c r="G2" s="23"/>
      <c r="H2" s="25"/>
    </row>
    <row r="3" spans="1:8" ht="15.75">
      <c r="A3" s="23"/>
      <c r="B3" s="23"/>
      <c r="C3" s="23"/>
      <c r="D3" s="23"/>
      <c r="E3" s="23"/>
      <c r="F3" s="23"/>
      <c r="G3" s="23"/>
      <c r="H3" s="25"/>
    </row>
    <row r="4" spans="1:8" ht="15.75">
      <c r="A4" s="23"/>
      <c r="B4" s="23"/>
      <c r="C4" s="23"/>
      <c r="D4" s="23"/>
      <c r="E4" s="23"/>
      <c r="F4" s="23"/>
      <c r="G4" s="23"/>
      <c r="H4" s="25"/>
    </row>
    <row r="5" spans="1:8" ht="15.75">
      <c r="A5" s="211" t="s">
        <v>2</v>
      </c>
      <c r="B5" s="211"/>
      <c r="C5" s="211"/>
      <c r="D5" s="211"/>
      <c r="E5" s="211"/>
      <c r="F5" s="211"/>
      <c r="G5" s="211"/>
      <c r="H5" s="211"/>
    </row>
    <row r="6" spans="1:8" ht="35.25" customHeight="1">
      <c r="A6" s="212" t="s">
        <v>154</v>
      </c>
      <c r="B6" s="212"/>
      <c r="C6" s="212"/>
      <c r="D6" s="212"/>
      <c r="E6" s="212"/>
      <c r="F6" s="212"/>
      <c r="G6" s="212"/>
      <c r="H6" s="212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204" t="s">
        <v>120</v>
      </c>
      <c r="B8" s="204"/>
      <c r="C8" s="204"/>
      <c r="D8" s="196"/>
      <c r="E8" s="24"/>
      <c r="F8" s="24"/>
      <c r="G8" s="24"/>
      <c r="H8" s="24"/>
    </row>
    <row r="9" spans="1:9" ht="57.75" customHeight="1">
      <c r="A9" s="70" t="s">
        <v>119</v>
      </c>
      <c r="B9" s="71" t="s">
        <v>32</v>
      </c>
      <c r="C9" s="71" t="s">
        <v>13</v>
      </c>
      <c r="D9" s="71" t="s">
        <v>142</v>
      </c>
      <c r="E9" s="71" t="s">
        <v>34</v>
      </c>
      <c r="F9" s="170" t="s">
        <v>101</v>
      </c>
      <c r="G9" s="71" t="s">
        <v>33</v>
      </c>
      <c r="H9" s="155" t="s">
        <v>36</v>
      </c>
      <c r="I9" s="71" t="s">
        <v>37</v>
      </c>
    </row>
    <row r="10" spans="1:9" ht="12.75">
      <c r="A10" s="70" t="s">
        <v>135</v>
      </c>
      <c r="B10" s="182">
        <v>127611241</v>
      </c>
      <c r="C10" s="183">
        <v>-280212</v>
      </c>
      <c r="D10" s="183">
        <v>100</v>
      </c>
      <c r="E10" s="183">
        <v>-1753210</v>
      </c>
      <c r="F10" s="184">
        <v>3160521</v>
      </c>
      <c r="G10" s="182">
        <v>4380918</v>
      </c>
      <c r="H10" s="183">
        <v>-92175410</v>
      </c>
      <c r="I10" s="179">
        <f>SUM(B10:H10)</f>
        <v>40943948</v>
      </c>
    </row>
    <row r="11" spans="1:9" ht="15.75" customHeight="1">
      <c r="A11" s="70" t="s">
        <v>90</v>
      </c>
      <c r="B11" s="182"/>
      <c r="C11" s="185"/>
      <c r="D11" s="185"/>
      <c r="E11" s="182"/>
      <c r="F11" s="184"/>
      <c r="G11" s="182"/>
      <c r="H11" s="182"/>
      <c r="I11" s="179">
        <f aca="true" t="shared" si="0" ref="I11:I24">SUM(B11:H11)</f>
        <v>0</v>
      </c>
    </row>
    <row r="12" spans="1:9" ht="12.75">
      <c r="A12" s="73" t="s">
        <v>122</v>
      </c>
      <c r="B12" s="176">
        <v>0</v>
      </c>
      <c r="C12" s="176">
        <v>0</v>
      </c>
      <c r="D12" s="176"/>
      <c r="E12" s="176">
        <v>0</v>
      </c>
      <c r="F12" s="186">
        <v>0</v>
      </c>
      <c r="G12" s="176">
        <v>0</v>
      </c>
      <c r="H12" s="186">
        <f>SUM('ф.2'!B32)</f>
        <v>10897047</v>
      </c>
      <c r="I12" s="179">
        <f t="shared" si="0"/>
        <v>10897047</v>
      </c>
    </row>
    <row r="13" spans="1:9" ht="12.75">
      <c r="A13" s="70" t="s">
        <v>92</v>
      </c>
      <c r="B13" s="176"/>
      <c r="C13" s="176"/>
      <c r="D13" s="176"/>
      <c r="E13" s="176"/>
      <c r="F13" s="186"/>
      <c r="G13" s="176"/>
      <c r="H13" s="186"/>
      <c r="I13" s="179" t="s">
        <v>15</v>
      </c>
    </row>
    <row r="14" spans="1:9" ht="36">
      <c r="A14" s="74" t="s">
        <v>54</v>
      </c>
      <c r="B14" s="177" t="s">
        <v>15</v>
      </c>
      <c r="C14" s="177" t="s">
        <v>15</v>
      </c>
      <c r="D14" s="177"/>
      <c r="E14" s="177" t="s">
        <v>15</v>
      </c>
      <c r="F14" s="187" t="s">
        <v>15</v>
      </c>
      <c r="G14" s="177" t="s">
        <v>15</v>
      </c>
      <c r="H14" s="187" t="s">
        <v>15</v>
      </c>
      <c r="I14" s="179" t="s">
        <v>15</v>
      </c>
    </row>
    <row r="15" spans="1:9" ht="24">
      <c r="A15" s="73" t="s">
        <v>93</v>
      </c>
      <c r="B15" s="176">
        <v>0</v>
      </c>
      <c r="C15" s="176">
        <v>0</v>
      </c>
      <c r="D15" s="176"/>
      <c r="E15" s="176">
        <v>1389239</v>
      </c>
      <c r="F15" s="186">
        <v>0</v>
      </c>
      <c r="G15" s="176">
        <v>0</v>
      </c>
      <c r="H15" s="186">
        <v>0</v>
      </c>
      <c r="I15" s="179">
        <f t="shared" si="0"/>
        <v>1389239</v>
      </c>
    </row>
    <row r="16" spans="1:9" ht="36">
      <c r="A16" s="73" t="s">
        <v>94</v>
      </c>
      <c r="B16" s="176">
        <v>0</v>
      </c>
      <c r="C16" s="176">
        <v>0</v>
      </c>
      <c r="D16" s="176"/>
      <c r="E16" s="176">
        <v>-117487</v>
      </c>
      <c r="F16" s="186">
        <v>0</v>
      </c>
      <c r="G16" s="176">
        <v>0</v>
      </c>
      <c r="H16" s="186">
        <v>0</v>
      </c>
      <c r="I16" s="179">
        <f t="shared" si="0"/>
        <v>-117487</v>
      </c>
    </row>
    <row r="17" spans="1:9" ht="24">
      <c r="A17" s="73" t="s">
        <v>55</v>
      </c>
      <c r="B17" s="176">
        <v>0</v>
      </c>
      <c r="C17" s="176">
        <v>0</v>
      </c>
      <c r="D17" s="176"/>
      <c r="E17" s="176">
        <v>0</v>
      </c>
      <c r="F17" s="186">
        <v>0</v>
      </c>
      <c r="G17" s="176">
        <v>0</v>
      </c>
      <c r="H17" s="186">
        <v>0</v>
      </c>
      <c r="I17" s="179">
        <f t="shared" si="0"/>
        <v>0</v>
      </c>
    </row>
    <row r="18" spans="1:9" s="9" customFormat="1" ht="36">
      <c r="A18" s="74" t="s">
        <v>56</v>
      </c>
      <c r="B18" s="178">
        <f aca="true" t="shared" si="1" ref="B18:H18">SUM(B14:B17)</f>
        <v>0</v>
      </c>
      <c r="C18" s="178">
        <f t="shared" si="1"/>
        <v>0</v>
      </c>
      <c r="D18" s="178"/>
      <c r="E18" s="178">
        <f t="shared" si="1"/>
        <v>1271752</v>
      </c>
      <c r="F18" s="188">
        <f t="shared" si="1"/>
        <v>0</v>
      </c>
      <c r="G18" s="178">
        <f t="shared" si="1"/>
        <v>0</v>
      </c>
      <c r="H18" s="178">
        <f t="shared" si="1"/>
        <v>0</v>
      </c>
      <c r="I18" s="179">
        <f t="shared" si="0"/>
        <v>1271752</v>
      </c>
    </row>
    <row r="19" spans="1:9" s="26" customFormat="1" ht="12.75">
      <c r="A19" s="70" t="s">
        <v>125</v>
      </c>
      <c r="B19" s="179">
        <f>SUM(B12+B18)</f>
        <v>0</v>
      </c>
      <c r="C19" s="179">
        <f aca="true" t="shared" si="2" ref="C19:H19">SUM(C12+C18)</f>
        <v>0</v>
      </c>
      <c r="D19" s="179"/>
      <c r="E19" s="179">
        <f t="shared" si="2"/>
        <v>1271752</v>
      </c>
      <c r="F19" s="179">
        <f t="shared" si="2"/>
        <v>0</v>
      </c>
      <c r="G19" s="179">
        <f t="shared" si="2"/>
        <v>0</v>
      </c>
      <c r="H19" s="179">
        <f t="shared" si="2"/>
        <v>10897047</v>
      </c>
      <c r="I19" s="179">
        <f t="shared" si="0"/>
        <v>12168799</v>
      </c>
    </row>
    <row r="20" spans="1:9" ht="12.75">
      <c r="A20" s="70" t="s">
        <v>96</v>
      </c>
      <c r="B20" s="180"/>
      <c r="C20" s="176"/>
      <c r="D20" s="176"/>
      <c r="E20" s="180"/>
      <c r="F20" s="186" t="s">
        <v>15</v>
      </c>
      <c r="G20" s="176"/>
      <c r="H20" s="176"/>
      <c r="I20" s="179" t="s">
        <v>15</v>
      </c>
    </row>
    <row r="21" spans="1:9" ht="12.75">
      <c r="A21" s="73" t="s">
        <v>143</v>
      </c>
      <c r="B21" s="180">
        <v>100</v>
      </c>
      <c r="C21" s="176">
        <v>0</v>
      </c>
      <c r="D21" s="176">
        <v>-100</v>
      </c>
      <c r="E21" s="179">
        <v>0</v>
      </c>
      <c r="F21" s="186">
        <v>0</v>
      </c>
      <c r="G21" s="176">
        <v>0</v>
      </c>
      <c r="H21" s="176">
        <v>0</v>
      </c>
      <c r="I21" s="179">
        <f t="shared" si="0"/>
        <v>0</v>
      </c>
    </row>
    <row r="22" spans="1:9" s="27" customFormat="1" ht="24">
      <c r="A22" s="73" t="s">
        <v>123</v>
      </c>
      <c r="B22" s="176">
        <v>0</v>
      </c>
      <c r="C22" s="176">
        <v>0</v>
      </c>
      <c r="D22" s="176"/>
      <c r="E22" s="176">
        <v>0</v>
      </c>
      <c r="F22" s="186">
        <f>-31016-3055</f>
        <v>-34071</v>
      </c>
      <c r="G22" s="176">
        <v>0</v>
      </c>
      <c r="H22" s="186">
        <f>31016+3055</f>
        <v>34071</v>
      </c>
      <c r="I22" s="179">
        <f t="shared" si="0"/>
        <v>0</v>
      </c>
    </row>
    <row r="23" spans="1:9" ht="13.5" thickBot="1">
      <c r="A23" s="119" t="s">
        <v>104</v>
      </c>
      <c r="B23" s="177">
        <v>0</v>
      </c>
      <c r="C23" s="177">
        <v>0</v>
      </c>
      <c r="D23" s="177"/>
      <c r="E23" s="177">
        <v>0</v>
      </c>
      <c r="F23" s="187">
        <v>0</v>
      </c>
      <c r="G23" s="177">
        <v>0</v>
      </c>
      <c r="H23" s="193">
        <f>-555211</f>
        <v>-555211</v>
      </c>
      <c r="I23" s="179">
        <f t="shared" si="0"/>
        <v>-555211</v>
      </c>
    </row>
    <row r="24" spans="1:9" s="27" customFormat="1" ht="18.75" customHeight="1" thickBot="1">
      <c r="A24" s="156" t="s">
        <v>162</v>
      </c>
      <c r="B24" s="181">
        <f aca="true" t="shared" si="3" ref="B24:H24">SUM(B10,B19,B21:B23)</f>
        <v>127611341</v>
      </c>
      <c r="C24" s="181">
        <f t="shared" si="3"/>
        <v>-280212</v>
      </c>
      <c r="D24" s="181">
        <f t="shared" si="3"/>
        <v>0</v>
      </c>
      <c r="E24" s="181">
        <f t="shared" si="3"/>
        <v>-481458</v>
      </c>
      <c r="F24" s="181">
        <f t="shared" si="3"/>
        <v>3126450</v>
      </c>
      <c r="G24" s="181">
        <f t="shared" si="3"/>
        <v>4380918</v>
      </c>
      <c r="H24" s="181">
        <f t="shared" si="3"/>
        <v>-81799503</v>
      </c>
      <c r="I24" s="179">
        <f t="shared" si="0"/>
        <v>52557536</v>
      </c>
    </row>
    <row r="25" spans="1:9" s="27" customFormat="1" ht="16.5" thickTop="1">
      <c r="A25" s="69"/>
      <c r="B25" s="157"/>
      <c r="C25" s="158"/>
      <c r="D25" s="158"/>
      <c r="E25" s="157" t="s">
        <v>15</v>
      </c>
      <c r="F25" s="158" t="s">
        <v>15</v>
      </c>
      <c r="G25" s="171"/>
      <c r="H25" s="157" t="s">
        <v>15</v>
      </c>
      <c r="I25" s="41" t="s">
        <v>15</v>
      </c>
    </row>
    <row r="26" spans="1:9" s="27" customFormat="1" ht="12.75">
      <c r="A26" s="69"/>
      <c r="B26" s="85"/>
      <c r="C26" s="85"/>
      <c r="D26" s="85"/>
      <c r="E26" s="85"/>
      <c r="F26" s="85"/>
      <c r="G26" s="172"/>
      <c r="H26" s="85" t="s">
        <v>15</v>
      </c>
      <c r="I26" s="41" t="s">
        <v>15</v>
      </c>
    </row>
    <row r="27" spans="1:9" s="27" customFormat="1" ht="15.75" customHeight="1">
      <c r="A27" s="205" t="s">
        <v>127</v>
      </c>
      <c r="B27" s="205"/>
      <c r="C27" s="205"/>
      <c r="D27" s="205"/>
      <c r="E27" s="205"/>
      <c r="F27" s="205"/>
      <c r="G27" s="205"/>
      <c r="H27" s="169"/>
      <c r="I27" s="41"/>
    </row>
    <row r="28" spans="1:9" s="27" customFormat="1" ht="15.75" customHeight="1">
      <c r="A28" s="18"/>
      <c r="B28" s="18"/>
      <c r="C28" s="18"/>
      <c r="D28" s="18"/>
      <c r="E28" s="18"/>
      <c r="F28" s="18"/>
      <c r="G28" s="18"/>
      <c r="H28" s="75"/>
      <c r="I28" s="41"/>
    </row>
    <row r="29" spans="1:8" s="27" customFormat="1" ht="15.75">
      <c r="A29" s="19"/>
      <c r="B29" s="20"/>
      <c r="C29" s="20"/>
      <c r="D29" s="20"/>
      <c r="E29" s="19"/>
      <c r="F29" s="20"/>
      <c r="G29" s="20"/>
      <c r="H29" s="75"/>
    </row>
    <row r="30" spans="1:8" s="27" customFormat="1" ht="15.75" customHeight="1">
      <c r="A30" s="205" t="s">
        <v>161</v>
      </c>
      <c r="B30" s="205"/>
      <c r="C30" s="205"/>
      <c r="D30" s="205"/>
      <c r="E30" s="205"/>
      <c r="F30" s="205"/>
      <c r="G30" s="205"/>
      <c r="H30" s="75"/>
    </row>
    <row r="31" spans="1:8" s="27" customFormat="1" ht="15.75">
      <c r="A31" s="18"/>
      <c r="B31" s="36"/>
      <c r="C31" s="18"/>
      <c r="D31" s="18"/>
      <c r="E31" s="205" t="s">
        <v>15</v>
      </c>
      <c r="F31" s="205"/>
      <c r="G31" s="205"/>
      <c r="H31" s="75"/>
    </row>
    <row r="32" spans="1:8" s="27" customFormat="1" ht="12.75">
      <c r="A32" s="69"/>
      <c r="B32" s="75"/>
      <c r="C32" s="75"/>
      <c r="D32" s="75"/>
      <c r="E32" s="75"/>
      <c r="F32" s="75"/>
      <c r="G32" s="173"/>
      <c r="H32" s="75"/>
    </row>
    <row r="33" spans="1:8" s="27" customFormat="1" ht="12.75">
      <c r="A33" s="69"/>
      <c r="B33" s="75"/>
      <c r="C33" s="75"/>
      <c r="D33" s="75"/>
      <c r="E33" s="75"/>
      <c r="F33" s="75"/>
      <c r="G33" s="173"/>
      <c r="H33" s="75"/>
    </row>
    <row r="34" spans="1:8" s="27" customFormat="1" ht="12.75">
      <c r="A34" s="69"/>
      <c r="B34" s="75"/>
      <c r="C34" s="75"/>
      <c r="D34" s="75"/>
      <c r="E34" s="75"/>
      <c r="F34" s="75"/>
      <c r="G34" s="173"/>
      <c r="H34" s="75"/>
    </row>
    <row r="35" spans="1:8" s="27" customFormat="1" ht="12.75">
      <c r="A35" s="69"/>
      <c r="B35" s="75"/>
      <c r="C35" s="75"/>
      <c r="D35" s="75"/>
      <c r="E35" s="75"/>
      <c r="F35" s="75"/>
      <c r="G35" s="173"/>
      <c r="H35" s="75"/>
    </row>
    <row r="36" spans="1:6" s="27" customFormat="1" ht="14.25">
      <c r="A36" s="28"/>
      <c r="B36" s="29"/>
      <c r="C36" s="30"/>
      <c r="D36" s="30"/>
      <c r="F36" s="31"/>
    </row>
    <row r="37" spans="1:6" s="32" customFormat="1" ht="19.5" customHeight="1">
      <c r="A37" s="201" t="s">
        <v>15</v>
      </c>
      <c r="B37" s="201"/>
      <c r="C37" s="201"/>
      <c r="D37" s="195"/>
      <c r="F37" s="33"/>
    </row>
  </sheetData>
  <sheetProtection/>
  <mergeCells count="7">
    <mergeCell ref="A30:G30"/>
    <mergeCell ref="A5:H5"/>
    <mergeCell ref="A6:H6"/>
    <mergeCell ref="A37:C37"/>
    <mergeCell ref="A8:C8"/>
    <mergeCell ref="E31:G31"/>
    <mergeCell ref="A27:G27"/>
  </mergeCells>
  <printOptions/>
  <pageMargins left="0.5905511811023623" right="0.7086614173228347" top="0.35433070866141736" bottom="0.7480314960629921" header="0.15748031496062992" footer="0.3149606299212598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9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25.00390625" style="0" customWidth="1"/>
  </cols>
  <sheetData>
    <row r="6" ht="56.25" customHeight="1">
      <c r="B6" s="199" t="s">
        <v>146</v>
      </c>
    </row>
    <row r="9" ht="12.75">
      <c r="B9" s="1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2018-01-29T12:28:08Z</cp:lastPrinted>
  <dcterms:created xsi:type="dcterms:W3CDTF">2009-05-05T06:44:20Z</dcterms:created>
  <dcterms:modified xsi:type="dcterms:W3CDTF">2018-01-29T12:46:56Z</dcterms:modified>
  <cp:category/>
  <cp:version/>
  <cp:contentType/>
  <cp:contentStatus/>
</cp:coreProperties>
</file>