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2265" windowWidth="17280" windowHeight="8970" activeTab="0"/>
  </bookViews>
  <sheets>
    <sheet name="Ф-1 " sheetId="1" r:id="rId1"/>
    <sheet name="ф.2" sheetId="2" r:id="rId2"/>
    <sheet name="ф 3" sheetId="3" r:id="rId3"/>
    <sheet name="ф4" sheetId="4" r:id="rId4"/>
    <sheet name="Лист1" sheetId="5" state="hidden" r:id="rId5"/>
  </sheets>
  <externalReferences>
    <externalReference r:id="rId8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C44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143772</t>
        </r>
      </text>
    </comment>
  </commentList>
</comments>
</file>

<file path=xl/sharedStrings.xml><?xml version="1.0" encoding="utf-8"?>
<sst xmlns="http://schemas.openxmlformats.org/spreadsheetml/2006/main" count="209" uniqueCount="154">
  <si>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</si>
  <si>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</si>
  <si>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</si>
  <si>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</si>
  <si>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</si>
  <si>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</si>
  <si>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</si>
  <si>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</si>
  <si>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</si>
  <si>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</si>
  <si>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</si>
  <si>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</si>
  <si>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</si>
  <si>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</si>
  <si>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</si>
  <si>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</si>
  <si>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</si>
  <si>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</si>
  <si>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</si>
  <si>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</si>
  <si>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</si>
  <si>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</si>
  <si>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</si>
  <si>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</si>
  <si>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</si>
  <si>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</si>
  <si>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</si>
  <si>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</si>
  <si>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</si>
  <si>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</si>
  <si>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</si>
  <si>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</si>
  <si>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</si>
  <si>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</si>
  <si>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</si>
  <si>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</si>
  <si>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</si>
  <si>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</si>
  <si>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</si>
  <si>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</si>
  <si>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</si>
  <si>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</si>
  <si>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</si>
  <si>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</si>
  <si>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</si>
  <si>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</si>
  <si>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</si>
  <si>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</si>
  <si>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</si>
  <si>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</si>
  <si>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</si>
  <si>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</si>
  <si>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</si>
  <si>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</si>
  <si>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</si>
  <si>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</si>
  <si>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</si>
  <si>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</si>
  <si>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</si>
  <si>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</si>
  <si>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</si>
  <si>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</si>
  <si>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</si>
  <si>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</si>
  <si>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</si>
  <si>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</si>
  <si>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</si>
  <si>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</si>
  <si>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</si>
  <si>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</si>
  <si>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</si>
  <si>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</si>
  <si>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</si>
  <si>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</si>
  <si>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</si>
  <si>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</si>
  <si>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</si>
  <si>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</si>
  <si>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</si>
  <si>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</si>
  <si>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</si>
  <si>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</si>
  <si>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</si>
  <si>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</si>
  <si>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</si>
  <si>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</si>
  <si>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</si>
  <si>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</si>
  <si>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</si>
  <si>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</si>
  <si>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</si>
  <si>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</si>
  <si>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</si>
  <si>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</si>
  <si>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</si>
  <si>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</si>
  <si>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</si>
  <si>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</si>
  <si>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</si>
  <si>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</si>
  <si>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</si>
  <si>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</si>
  <si>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</si>
  <si>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</si>
  <si>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</si>
  <si>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</si>
  <si>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</si>
  <si>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</si>
  <si>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</si>
  <si>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</si>
  <si>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</si>
  <si>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</si>
  <si>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</si>
  <si>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</si>
  <si>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</si>
  <si>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</si>
  <si>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</si>
  <si>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</si>
  <si>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</si>
  <si>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</si>
  <si>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</si>
  <si>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</si>
  <si>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</si>
  <si>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</si>
  <si>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</si>
  <si>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</si>
  <si>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</si>
  <si>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 xml:space="preserve">Чистое увеличение денежных средств  и их эквивалентов </t>
  </si>
  <si>
    <t>Всего совокупного прибыли/убытка за период</t>
  </si>
  <si>
    <t>Всего прочих изменений в собственном капитале</t>
  </si>
  <si>
    <t>Обязательство по аренде</t>
  </si>
  <si>
    <t>Базовая прибыль   за период, приходящаяся на акционеров (в тенге)</t>
  </si>
  <si>
    <t>Председатель  Правления                                                                 Мусатаева Г.А.</t>
  </si>
  <si>
    <t>Председатель  Правления                                                                         Мусатаева Г.А.</t>
  </si>
  <si>
    <t>Председатель  Правления                                                                        Мусатаева Г.А.</t>
  </si>
  <si>
    <t>Обязательства по аренде</t>
  </si>
  <si>
    <t>Председатель Правления                                                                       Мусатаева Г.А.</t>
  </si>
  <si>
    <t xml:space="preserve">Консолидированный   отчет о финансовом положении </t>
  </si>
  <si>
    <t>Главный   бухгалтер                                                                          Ибраева Е.С.</t>
  </si>
  <si>
    <t>Главный  бухгалтер                                                                                   Ибраева Е.С.</t>
  </si>
  <si>
    <t>Главный бухгалтер                                                                                   Ибраева Е.С.</t>
  </si>
  <si>
    <t>Главный  бухгалтер                                                                                 Ибраева Е.С.</t>
  </si>
  <si>
    <t>прим.</t>
  </si>
  <si>
    <t xml:space="preserve">               по состоянию на 31 марта 2022 года</t>
  </si>
  <si>
    <t>Консолидированный    отчет о прибыли или убытке 
и прочем совокупном доходе за период, закончившийся на 31 марта 2022 года</t>
  </si>
  <si>
    <t>за три месяца, закончившихся 
31 марта 2022 года 
тыс.тенге</t>
  </si>
  <si>
    <t>за три месяца, закончившихся 
31 марта 2021 года 
тыс.тенге</t>
  </si>
  <si>
    <t xml:space="preserve">Консолидированный    отчет о движении денежных средств
за период, закончившийся на 31 марта 2022 года  </t>
  </si>
  <si>
    <t>Консолидированный    отчет об изменениях в  капитале  
за период, закончившийся на 31 марта 2022 года</t>
  </si>
  <si>
    <t>Остаток по состоянию на 01.01.2021</t>
  </si>
  <si>
    <t>Остаток по состоянию за 31.03.2021</t>
  </si>
  <si>
    <t>Остаток по состоянию на 01.01.2022</t>
  </si>
  <si>
    <t>Остаток по состоянию за 31.03.2022</t>
  </si>
  <si>
    <t>31.12.2021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</si>
</sst>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73" applyFont="1" applyFill="1" applyBorder="1" applyAlignment="1">
      <alignment horizontal="center" vertical="top" wrapText="1"/>
      <protection/>
    </xf>
    <xf numFmtId="0" fontId="17" fillId="0" borderId="0" xfId="73" applyFont="1" applyFill="1" applyAlignment="1">
      <alignment horizontal="center" vertical="top" wrapText="1"/>
      <protection/>
    </xf>
    <xf numFmtId="0" fontId="9" fillId="0" borderId="0" xfId="0" applyFont="1" applyFill="1" applyAlignment="1">
      <alignment horizontal="center" vertical="top" wrapText="1"/>
    </xf>
    <xf numFmtId="0" fontId="8" fillId="0" borderId="0" xfId="73" applyFont="1" applyFill="1" applyBorder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3"/>
  <sheetViews>
    <sheetView tabSelected="1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64.875" style="17" customWidth="1"/>
    <col min="2" max="2" width="10.625" style="22" customWidth="1"/>
    <col min="3" max="3" width="18.625" style="27" customWidth="1"/>
    <col min="4" max="4" width="19.375" style="20" customWidth="1"/>
    <col min="5" max="5" width="9.25390625" style="17" hidden="1" customWidth="1"/>
    <col min="6" max="6" width="10.375" style="17" customWidth="1"/>
    <col min="7" max="7" width="36.75390625" style="17" customWidth="1"/>
    <col min="8" max="8" width="18.625" style="17" customWidth="1"/>
    <col min="9" max="16384" width="9.125" style="17" customWidth="1"/>
  </cols>
  <sheetData>
    <row r="1" ht="21.75" customHeight="1"/>
    <row r="2" ht="14.25" customHeight="1"/>
    <row r="3" spans="1:4" ht="21" customHeight="1">
      <c r="A3" s="72" t="s">
        <v>7</v>
      </c>
      <c r="B3" s="72"/>
      <c r="C3" s="56"/>
      <c r="D3" s="57"/>
    </row>
    <row r="4" spans="1:5" ht="15.75" customHeight="1">
      <c r="A4" s="166" t="s">
        <v>137</v>
      </c>
      <c r="B4" s="166"/>
      <c r="C4" s="166"/>
      <c r="D4" s="166"/>
      <c r="E4" s="17" t="s">
        <v>10</v>
      </c>
    </row>
    <row r="5" spans="1:4" s="28" customFormat="1" ht="15.75">
      <c r="A5" s="169" t="s">
        <v>143</v>
      </c>
      <c r="B5" s="169"/>
      <c r="C5" s="169"/>
      <c r="D5" s="58"/>
    </row>
    <row r="6" spans="1:4" s="28" customFormat="1" ht="15.75">
      <c r="A6" s="59"/>
      <c r="B6" s="59"/>
      <c r="C6" s="59"/>
      <c r="D6" s="58"/>
    </row>
    <row r="7" spans="1:4" ht="14.25" customHeight="1">
      <c r="A7" s="170" t="s">
        <v>113</v>
      </c>
      <c r="B7" s="170"/>
      <c r="C7" s="170"/>
      <c r="D7" s="170"/>
    </row>
    <row r="8" spans="1:4" ht="27" customHeight="1">
      <c r="A8" s="168"/>
      <c r="B8" s="172" t="s">
        <v>142</v>
      </c>
      <c r="C8" s="146">
        <v>44651</v>
      </c>
      <c r="D8" s="60" t="s">
        <v>153</v>
      </c>
    </row>
    <row r="9" spans="1:4" s="29" customFormat="1" ht="15.75">
      <c r="A9" s="168"/>
      <c r="B9" s="173"/>
      <c r="C9" s="124" t="s">
        <v>11</v>
      </c>
      <c r="D9" s="60" t="s">
        <v>11</v>
      </c>
    </row>
    <row r="10" spans="1:9" ht="24.75" customHeight="1">
      <c r="A10" s="61" t="s">
        <v>12</v>
      </c>
      <c r="B10" s="60"/>
      <c r="C10" s="125"/>
      <c r="D10" s="62"/>
      <c r="E10" s="24"/>
      <c r="F10" s="30"/>
      <c r="G10" s="31"/>
      <c r="H10" s="32"/>
      <c r="I10" s="33"/>
    </row>
    <row r="11" spans="1:9" ht="15.75">
      <c r="A11" s="68" t="s">
        <v>5</v>
      </c>
      <c r="B11" s="159">
        <v>8</v>
      </c>
      <c r="C11" s="70">
        <v>73100520</v>
      </c>
      <c r="D11" s="70">
        <v>88750354</v>
      </c>
      <c r="E11" s="24">
        <f>SUM(C11-D11)</f>
        <v>-15649834</v>
      </c>
      <c r="F11" s="30"/>
      <c r="G11" s="31"/>
      <c r="H11" s="32"/>
      <c r="I11" s="33"/>
    </row>
    <row r="12" spans="1:9" ht="31.5">
      <c r="A12" s="68" t="s">
        <v>106</v>
      </c>
      <c r="B12" s="159">
        <v>9</v>
      </c>
      <c r="C12" s="70">
        <v>8352</v>
      </c>
      <c r="D12" s="70">
        <v>12035</v>
      </c>
      <c r="E12" s="24">
        <f aca="true" t="shared" si="0" ref="E12:E19">SUM(C12-D12)</f>
        <v>-3683</v>
      </c>
      <c r="F12" s="30"/>
      <c r="G12" s="31"/>
      <c r="H12" s="32"/>
      <c r="I12" s="33"/>
    </row>
    <row r="13" spans="1:9" ht="31.5">
      <c r="A13" s="68" t="s">
        <v>82</v>
      </c>
      <c r="B13" s="159">
        <v>10</v>
      </c>
      <c r="C13" s="70">
        <v>110421879</v>
      </c>
      <c r="D13" s="70">
        <v>121386003</v>
      </c>
      <c r="E13" s="24"/>
      <c r="F13" s="30"/>
      <c r="G13" s="34"/>
      <c r="H13" s="32"/>
      <c r="I13" s="33"/>
    </row>
    <row r="14" spans="1:9" ht="15.75">
      <c r="A14" s="68" t="s">
        <v>86</v>
      </c>
      <c r="B14" s="159">
        <v>11</v>
      </c>
      <c r="C14" s="70">
        <v>3885516</v>
      </c>
      <c r="D14" s="70">
        <v>3220636</v>
      </c>
      <c r="E14" s="24">
        <f t="shared" si="0"/>
        <v>664880</v>
      </c>
      <c r="F14" s="30"/>
      <c r="G14" s="34"/>
      <c r="H14" s="32"/>
      <c r="I14" s="33"/>
    </row>
    <row r="15" spans="1:9" ht="21" customHeight="1">
      <c r="A15" s="68" t="s">
        <v>13</v>
      </c>
      <c r="B15" s="159">
        <v>12</v>
      </c>
      <c r="C15" s="70">
        <v>211482219</v>
      </c>
      <c r="D15" s="70">
        <v>215026967</v>
      </c>
      <c r="E15" s="24">
        <f t="shared" si="0"/>
        <v>-3544748</v>
      </c>
      <c r="F15" s="30"/>
      <c r="G15" s="34"/>
      <c r="H15" s="32"/>
      <c r="I15" s="33"/>
    </row>
    <row r="16" spans="1:9" ht="15.75">
      <c r="A16" s="68" t="s">
        <v>14</v>
      </c>
      <c r="B16" s="159">
        <v>13</v>
      </c>
      <c r="C16" s="70">
        <v>6414168</v>
      </c>
      <c r="D16" s="70">
        <v>6434511</v>
      </c>
      <c r="E16" s="24">
        <f t="shared" si="0"/>
        <v>-20343</v>
      </c>
      <c r="F16" s="35"/>
      <c r="G16" s="36"/>
      <c r="H16" s="32"/>
      <c r="I16" s="33"/>
    </row>
    <row r="17" spans="1:9" ht="15.75">
      <c r="A17" s="68" t="s">
        <v>116</v>
      </c>
      <c r="B17" s="159">
        <v>14</v>
      </c>
      <c r="C17" s="70">
        <v>8311229</v>
      </c>
      <c r="D17" s="70">
        <v>9068394</v>
      </c>
      <c r="E17" s="24">
        <f t="shared" si="0"/>
        <v>-757165</v>
      </c>
      <c r="F17" s="35"/>
      <c r="G17" s="36"/>
      <c r="H17" s="32"/>
      <c r="I17" s="33"/>
    </row>
    <row r="18" spans="1:9" ht="15.75">
      <c r="A18" s="68" t="s">
        <v>15</v>
      </c>
      <c r="B18" s="159"/>
      <c r="C18" s="70">
        <v>493</v>
      </c>
      <c r="D18" s="70">
        <v>493</v>
      </c>
      <c r="E18" s="24">
        <f t="shared" si="0"/>
        <v>0</v>
      </c>
      <c r="F18" s="30"/>
      <c r="G18" s="36"/>
      <c r="H18" s="32"/>
      <c r="I18" s="33"/>
    </row>
    <row r="19" spans="1:9" ht="15.75">
      <c r="A19" s="68" t="s">
        <v>0</v>
      </c>
      <c r="B19" s="159">
        <v>15</v>
      </c>
      <c r="C19" s="70">
        <v>12621847</v>
      </c>
      <c r="D19" s="70">
        <v>13873846</v>
      </c>
      <c r="E19" s="24">
        <f t="shared" si="0"/>
        <v>-1251999</v>
      </c>
      <c r="F19" s="30"/>
      <c r="G19" s="31"/>
      <c r="H19" s="32"/>
      <c r="I19" s="33"/>
    </row>
    <row r="20" spans="1:9" ht="17.25" customHeight="1">
      <c r="A20" s="69" t="s">
        <v>16</v>
      </c>
      <c r="B20" s="160"/>
      <c r="C20" s="71">
        <f>SUM(C11:C19)</f>
        <v>426246223</v>
      </c>
      <c r="D20" s="71">
        <f>SUM(D11:D19)</f>
        <v>457773239</v>
      </c>
      <c r="E20" s="24" t="s">
        <v>10</v>
      </c>
      <c r="F20" s="30"/>
      <c r="G20" s="31"/>
      <c r="H20" s="32"/>
      <c r="I20" s="33"/>
    </row>
    <row r="21" spans="1:9" s="29" customFormat="1" ht="24" customHeight="1">
      <c r="A21" s="69" t="s">
        <v>17</v>
      </c>
      <c r="B21" s="160"/>
      <c r="C21" s="70"/>
      <c r="D21" s="70"/>
      <c r="E21" s="24" t="s">
        <v>10</v>
      </c>
      <c r="F21" s="30"/>
      <c r="G21" s="31"/>
      <c r="H21" s="32"/>
      <c r="I21" s="37"/>
    </row>
    <row r="22" spans="1:9" ht="15.75">
      <c r="A22" s="143" t="s">
        <v>8</v>
      </c>
      <c r="B22" s="161">
        <v>16</v>
      </c>
      <c r="C22" s="70">
        <v>10204473</v>
      </c>
      <c r="D22" s="70">
        <v>11072366</v>
      </c>
      <c r="E22" s="24">
        <f aca="true" t="shared" si="1" ref="E22:E37">-SUM(C22-D22)</f>
        <v>867893</v>
      </c>
      <c r="F22" s="30"/>
      <c r="G22" s="31"/>
      <c r="H22" s="32"/>
      <c r="I22" s="33"/>
    </row>
    <row r="23" spans="1:9" s="29" customFormat="1" ht="15.75">
      <c r="A23" s="143" t="s">
        <v>87</v>
      </c>
      <c r="B23" s="161"/>
      <c r="C23" s="70">
        <v>708883</v>
      </c>
      <c r="D23" s="70">
        <v>22476</v>
      </c>
      <c r="E23" s="24">
        <f t="shared" si="1"/>
        <v>-686407</v>
      </c>
      <c r="F23" s="30"/>
      <c r="G23" s="31"/>
      <c r="H23" s="32"/>
      <c r="I23" s="37"/>
    </row>
    <row r="24" spans="1:9" s="29" customFormat="1" ht="15.75">
      <c r="A24" s="143" t="s">
        <v>88</v>
      </c>
      <c r="B24" s="161">
        <v>17</v>
      </c>
      <c r="C24" s="70">
        <v>308747655</v>
      </c>
      <c r="D24" s="70">
        <v>340496805</v>
      </c>
      <c r="E24" s="24" t="s">
        <v>10</v>
      </c>
      <c r="F24" s="30"/>
      <c r="G24" s="31"/>
      <c r="H24" s="32"/>
      <c r="I24" s="37"/>
    </row>
    <row r="25" spans="1:9" ht="18.75" customHeight="1">
      <c r="A25" s="143" t="s">
        <v>18</v>
      </c>
      <c r="B25" s="161">
        <v>18</v>
      </c>
      <c r="C25" s="70">
        <v>25185505</v>
      </c>
      <c r="D25" s="70">
        <v>25148565</v>
      </c>
      <c r="E25" s="24">
        <f t="shared" si="1"/>
        <v>-36940</v>
      </c>
      <c r="F25" s="30"/>
      <c r="G25" s="38"/>
      <c r="H25" s="39"/>
      <c r="I25" s="33"/>
    </row>
    <row r="26" spans="1:9" ht="18" customHeight="1">
      <c r="A26" s="143" t="s">
        <v>19</v>
      </c>
      <c r="B26" s="161">
        <v>19</v>
      </c>
      <c r="C26" s="70">
        <v>30458582</v>
      </c>
      <c r="D26" s="70">
        <v>29196318</v>
      </c>
      <c r="E26" s="24">
        <f t="shared" si="1"/>
        <v>-1262264</v>
      </c>
      <c r="F26" s="30"/>
      <c r="G26" s="40"/>
      <c r="H26" s="41"/>
      <c r="I26" s="33"/>
    </row>
    <row r="27" spans="1:9" ht="18" customHeight="1" hidden="1">
      <c r="A27" s="68" t="s">
        <v>65</v>
      </c>
      <c r="B27" s="159"/>
      <c r="C27" s="126">
        <v>0</v>
      </c>
      <c r="D27" s="126">
        <v>0</v>
      </c>
      <c r="E27" s="24">
        <f t="shared" si="1"/>
        <v>0</v>
      </c>
      <c r="F27" s="30"/>
      <c r="G27" s="40"/>
      <c r="H27" s="41"/>
      <c r="I27" s="33"/>
    </row>
    <row r="28" spans="1:9" ht="18" customHeight="1">
      <c r="A28" s="68" t="s">
        <v>78</v>
      </c>
      <c r="B28" s="159"/>
      <c r="C28" s="70">
        <v>2557897</v>
      </c>
      <c r="D28" s="70">
        <v>2593694</v>
      </c>
      <c r="E28" s="24">
        <f t="shared" si="1"/>
        <v>35797</v>
      </c>
      <c r="F28" s="30"/>
      <c r="G28" s="40"/>
      <c r="H28" s="41"/>
      <c r="I28" s="33"/>
    </row>
    <row r="29" spans="1:9" ht="18" customHeight="1">
      <c r="A29" s="68" t="s">
        <v>130</v>
      </c>
      <c r="B29" s="159"/>
      <c r="C29" s="70">
        <v>807684</v>
      </c>
      <c r="D29" s="70">
        <v>838077</v>
      </c>
      <c r="E29" s="24">
        <f t="shared" si="1"/>
        <v>30393</v>
      </c>
      <c r="F29" s="30"/>
      <c r="G29" s="40"/>
      <c r="H29" s="41"/>
      <c r="I29" s="33"/>
    </row>
    <row r="30" spans="1:9" ht="19.5" customHeight="1">
      <c r="A30" s="68" t="s">
        <v>1</v>
      </c>
      <c r="B30" s="159">
        <v>20</v>
      </c>
      <c r="C30" s="70">
        <f>7140427-2</f>
        <v>7140425</v>
      </c>
      <c r="D30" s="70">
        <v>5477005</v>
      </c>
      <c r="E30" s="24">
        <f t="shared" si="1"/>
        <v>-1663420</v>
      </c>
      <c r="F30" s="30"/>
      <c r="G30" s="34"/>
      <c r="H30" s="42"/>
      <c r="I30" s="33"/>
    </row>
    <row r="31" spans="1:9" ht="18" customHeight="1">
      <c r="A31" s="69" t="s">
        <v>20</v>
      </c>
      <c r="B31" s="160"/>
      <c r="C31" s="71">
        <f>SUM(C22:C30)</f>
        <v>385811104</v>
      </c>
      <c r="D31" s="71">
        <f>SUM(D22:D30)</f>
        <v>414845306</v>
      </c>
      <c r="E31" s="24" t="s">
        <v>10</v>
      </c>
      <c r="F31" s="30"/>
      <c r="G31" s="34"/>
      <c r="H31" s="43"/>
      <c r="I31" s="33"/>
    </row>
    <row r="32" spans="1:9" ht="15.75">
      <c r="A32" s="69" t="s">
        <v>21</v>
      </c>
      <c r="B32" s="160"/>
      <c r="C32" s="71"/>
      <c r="D32" s="71"/>
      <c r="E32" s="24">
        <f t="shared" si="1"/>
        <v>0</v>
      </c>
      <c r="F32" s="30"/>
      <c r="G32" s="44"/>
      <c r="H32" s="32"/>
      <c r="I32" s="33"/>
    </row>
    <row r="33" spans="1:9" ht="15.75">
      <c r="A33" s="68" t="s">
        <v>22</v>
      </c>
      <c r="B33" s="159"/>
      <c r="C33" s="70">
        <v>147649693</v>
      </c>
      <c r="D33" s="70">
        <v>147649693</v>
      </c>
      <c r="E33" s="24">
        <f t="shared" si="1"/>
        <v>0</v>
      </c>
      <c r="F33" s="30"/>
      <c r="G33" s="31"/>
      <c r="H33" s="32"/>
      <c r="I33" s="33"/>
    </row>
    <row r="34" spans="1:9" s="29" customFormat="1" ht="15.75">
      <c r="A34" s="68" t="s">
        <v>9</v>
      </c>
      <c r="B34" s="159"/>
      <c r="C34" s="126">
        <v>-280212</v>
      </c>
      <c r="D34" s="126">
        <v>-280212</v>
      </c>
      <c r="E34" s="24">
        <f t="shared" si="1"/>
        <v>0</v>
      </c>
      <c r="F34" s="30"/>
      <c r="G34" s="31"/>
      <c r="H34" s="32"/>
      <c r="I34" s="37"/>
    </row>
    <row r="35" spans="1:9" ht="15.75">
      <c r="A35" s="68" t="s">
        <v>90</v>
      </c>
      <c r="B35" s="159"/>
      <c r="C35" s="126">
        <v>-337739</v>
      </c>
      <c r="D35" s="126">
        <v>3086808</v>
      </c>
      <c r="E35" s="24">
        <f t="shared" si="1"/>
        <v>3424547</v>
      </c>
      <c r="F35" s="30"/>
      <c r="G35" s="31"/>
      <c r="H35" s="32"/>
      <c r="I35" s="33"/>
    </row>
    <row r="36" spans="1:9" ht="23.25" customHeight="1">
      <c r="A36" s="68" t="s">
        <v>89</v>
      </c>
      <c r="B36" s="159"/>
      <c r="C36" s="70">
        <v>2643392</v>
      </c>
      <c r="D36" s="70">
        <v>2652533</v>
      </c>
      <c r="E36" s="24">
        <f t="shared" si="1"/>
        <v>9141</v>
      </c>
      <c r="F36" s="30"/>
      <c r="G36" s="31"/>
      <c r="H36" s="32"/>
      <c r="I36" s="33"/>
    </row>
    <row r="37" spans="1:9" ht="18.75" customHeight="1">
      <c r="A37" s="68" t="s">
        <v>23</v>
      </c>
      <c r="B37" s="159"/>
      <c r="C37" s="126">
        <v>-109240015</v>
      </c>
      <c r="D37" s="126">
        <v>-110180889</v>
      </c>
      <c r="E37" s="24">
        <f t="shared" si="1"/>
        <v>-940874</v>
      </c>
      <c r="F37" s="30"/>
      <c r="G37" s="40"/>
      <c r="H37" s="41"/>
      <c r="I37" s="33"/>
    </row>
    <row r="38" spans="1:9" ht="18.75" customHeight="1">
      <c r="A38" s="69" t="s">
        <v>77</v>
      </c>
      <c r="B38" s="160"/>
      <c r="C38" s="127">
        <f>SUM(C33:C37)</f>
        <v>40435119</v>
      </c>
      <c r="D38" s="127">
        <f>SUM(D33:D37)</f>
        <v>42927933</v>
      </c>
      <c r="E38" s="24"/>
      <c r="F38" s="30"/>
      <c r="G38" s="45"/>
      <c r="H38" s="32"/>
      <c r="I38" s="33"/>
    </row>
    <row r="39" spans="1:9" ht="18.75" customHeight="1">
      <c r="A39" s="69" t="s">
        <v>25</v>
      </c>
      <c r="B39" s="160"/>
      <c r="C39" s="71">
        <f>SUM(C38+C31)</f>
        <v>426246223</v>
      </c>
      <c r="D39" s="71">
        <f>SUM(D38+D31)</f>
        <v>457773239</v>
      </c>
      <c r="E39" s="24" t="s">
        <v>10</v>
      </c>
      <c r="F39" s="30"/>
      <c r="G39" s="45"/>
      <c r="H39" s="32"/>
      <c r="I39" s="33"/>
    </row>
    <row r="40" spans="1:9" s="29" customFormat="1" ht="15.75">
      <c r="A40" s="63"/>
      <c r="B40" s="162"/>
      <c r="C40" s="64"/>
      <c r="D40" s="65">
        <v>0</v>
      </c>
      <c r="F40" s="37"/>
      <c r="G40" s="46"/>
      <c r="H40" s="32"/>
      <c r="I40" s="37"/>
    </row>
    <row r="41" spans="1:9" s="29" customFormat="1" ht="15.75">
      <c r="A41" s="66"/>
      <c r="B41" s="163"/>
      <c r="C41" s="67"/>
      <c r="D41" s="65"/>
      <c r="F41" s="37"/>
      <c r="G41" s="38"/>
      <c r="H41" s="39"/>
      <c r="I41" s="37"/>
    </row>
    <row r="42" spans="1:9" ht="15.75">
      <c r="A42" s="171" t="s">
        <v>133</v>
      </c>
      <c r="B42" s="171"/>
      <c r="C42" s="171"/>
      <c r="D42" s="171"/>
      <c r="F42" s="33"/>
      <c r="G42" s="31"/>
      <c r="H42" s="32"/>
      <c r="I42" s="33"/>
    </row>
    <row r="43" spans="1:9" ht="15.75">
      <c r="A43" s="10"/>
      <c r="B43" s="164"/>
      <c r="C43" s="10"/>
      <c r="D43" s="10"/>
      <c r="F43" s="33"/>
      <c r="G43" s="31"/>
      <c r="H43" s="32"/>
      <c r="I43" s="33"/>
    </row>
    <row r="44" spans="1:9" ht="15.75">
      <c r="A44" s="11"/>
      <c r="B44" s="11"/>
      <c r="C44" s="12"/>
      <c r="D44" s="12"/>
      <c r="F44" s="33"/>
      <c r="G44" s="40"/>
      <c r="H44" s="41"/>
      <c r="I44" s="33"/>
    </row>
    <row r="45" spans="1:9" ht="15.75">
      <c r="A45" s="171" t="s">
        <v>140</v>
      </c>
      <c r="B45" s="171"/>
      <c r="C45" s="171"/>
      <c r="D45" s="171"/>
      <c r="F45" s="33"/>
      <c r="G45" s="38"/>
      <c r="H45" s="39"/>
      <c r="I45" s="33"/>
    </row>
    <row r="46" spans="1:9" ht="15.75">
      <c r="A46" s="10"/>
      <c r="B46" s="164"/>
      <c r="C46" s="25"/>
      <c r="D46" s="10"/>
      <c r="F46" s="33"/>
      <c r="G46" s="33"/>
      <c r="H46" s="33"/>
      <c r="I46" s="33"/>
    </row>
    <row r="47" spans="1:9" ht="15.75">
      <c r="A47" s="10"/>
      <c r="B47" s="164"/>
      <c r="C47" s="25"/>
      <c r="D47" s="10"/>
      <c r="F47" s="33"/>
      <c r="G47" s="33"/>
      <c r="H47" s="33"/>
      <c r="I47" s="33"/>
    </row>
    <row r="48" spans="1:4" ht="15.75">
      <c r="A48" s="167" t="s">
        <v>10</v>
      </c>
      <c r="B48" s="167"/>
      <c r="C48" s="167"/>
      <c r="D48" s="167"/>
    </row>
    <row r="49" spans="1:3" ht="14.25">
      <c r="A49" s="18"/>
      <c r="B49" s="165"/>
      <c r="C49" s="19"/>
    </row>
    <row r="50" spans="1:3" ht="14.25">
      <c r="A50" s="18"/>
      <c r="B50" s="165"/>
      <c r="C50" s="19"/>
    </row>
    <row r="51" spans="1:3" ht="14.25">
      <c r="A51" s="18"/>
      <c r="B51" s="165"/>
      <c r="C51" s="19"/>
    </row>
    <row r="52" spans="1:9" s="20" customFormat="1" ht="14.25">
      <c r="A52" s="18"/>
      <c r="B52" s="165"/>
      <c r="C52" s="19"/>
      <c r="E52" s="17"/>
      <c r="F52" s="17"/>
      <c r="G52" s="17"/>
      <c r="H52" s="17"/>
      <c r="I52" s="17"/>
    </row>
    <row r="53" spans="1:9" s="20" customFormat="1" ht="14.25">
      <c r="A53" s="18"/>
      <c r="B53" s="165"/>
      <c r="C53" s="19"/>
      <c r="E53" s="17"/>
      <c r="F53" s="17"/>
      <c r="G53" s="17"/>
      <c r="H53" s="17"/>
      <c r="I53" s="17"/>
    </row>
  </sheetData>
  <sheetProtection/>
  <mergeCells count="8">
    <mergeCell ref="A4:D4"/>
    <mergeCell ref="A48:D48"/>
    <mergeCell ref="A8:A9"/>
    <mergeCell ref="A5:C5"/>
    <mergeCell ref="A7:D7"/>
    <mergeCell ref="A42:D42"/>
    <mergeCell ref="A45:D45"/>
    <mergeCell ref="B8:B9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F69"/>
  <sheetViews>
    <sheetView view="pageBreakPreview" zoomScaleSheetLayoutView="100" zoomScalePageLayoutView="0" workbookViewId="0" topLeftCell="A1">
      <selection activeCell="D8" sqref="D8"/>
    </sheetView>
  </sheetViews>
  <sheetFormatPr defaultColWidth="9.25390625" defaultRowHeight="12.75"/>
  <cols>
    <col min="1" max="1" width="81.75390625" style="3" customWidth="1"/>
    <col min="2" max="2" width="8.00390625" style="3" customWidth="1"/>
    <col min="3" max="3" width="21.00390625" style="5" customWidth="1"/>
    <col min="4" max="4" width="22.00390625" style="5" customWidth="1"/>
    <col min="5" max="16384" width="9.25390625" style="5" customWidth="1"/>
  </cols>
  <sheetData>
    <row r="1" ht="12.75"/>
    <row r="2" ht="12.75"/>
    <row r="3" ht="12.75"/>
    <row r="4" spans="1:4" ht="21.75" customHeight="1">
      <c r="A4" s="174" t="s">
        <v>33</v>
      </c>
      <c r="B4" s="174"/>
      <c r="C4" s="174"/>
      <c r="D4" s="174"/>
    </row>
    <row r="5" spans="1:4" s="4" customFormat="1" ht="63.75" customHeight="1">
      <c r="A5" s="175" t="s">
        <v>144</v>
      </c>
      <c r="B5" s="175"/>
      <c r="C5" s="175"/>
      <c r="D5" s="175"/>
    </row>
    <row r="6" spans="1:4" s="4" customFormat="1" ht="14.25">
      <c r="A6" s="6"/>
      <c r="B6" s="6"/>
      <c r="C6" s="119"/>
      <c r="D6" s="140"/>
    </row>
    <row r="7" spans="1:4" s="4" customFormat="1" ht="15.75">
      <c r="A7" s="170" t="s">
        <v>112</v>
      </c>
      <c r="B7" s="170"/>
      <c r="C7" s="170"/>
      <c r="D7" s="170"/>
    </row>
    <row r="8" spans="1:4" ht="71.25">
      <c r="A8" s="50"/>
      <c r="B8" s="148" t="s">
        <v>142</v>
      </c>
      <c r="C8" s="118" t="s">
        <v>145</v>
      </c>
      <c r="D8" s="118" t="s">
        <v>146</v>
      </c>
    </row>
    <row r="9" spans="1:5" ht="15.75">
      <c r="A9" s="75" t="s">
        <v>74</v>
      </c>
      <c r="B9" s="75"/>
      <c r="C9" s="107"/>
      <c r="D9" s="107"/>
      <c r="E9" s="8"/>
    </row>
    <row r="10" spans="1:5" ht="31.5">
      <c r="A10" s="76" t="s">
        <v>91</v>
      </c>
      <c r="B10" s="149">
        <v>1</v>
      </c>
      <c r="C10" s="70">
        <f>7082606+1823464+1146856+171</f>
        <v>10053097</v>
      </c>
      <c r="D10" s="70">
        <v>8098469</v>
      </c>
      <c r="E10" s="8"/>
    </row>
    <row r="11" spans="1:5" ht="15.75" hidden="1">
      <c r="A11" s="76" t="s">
        <v>92</v>
      </c>
      <c r="B11" s="149"/>
      <c r="C11" s="79">
        <v>0</v>
      </c>
      <c r="D11" s="70">
        <v>0</v>
      </c>
      <c r="E11" s="8"/>
    </row>
    <row r="12" spans="1:5" s="7" customFormat="1" ht="15.75">
      <c r="A12" s="76" t="s">
        <v>3</v>
      </c>
      <c r="B12" s="149">
        <v>1</v>
      </c>
      <c r="C12" s="79">
        <f>-52654-3442894-584638-1418448-8367</f>
        <v>-5507001</v>
      </c>
      <c r="D12" s="79">
        <v>-4898993</v>
      </c>
      <c r="E12" s="8"/>
    </row>
    <row r="13" spans="1:5" s="7" customFormat="1" ht="15.75">
      <c r="A13" s="75" t="s">
        <v>4</v>
      </c>
      <c r="B13" s="150"/>
      <c r="C13" s="80">
        <f>SUM(C10:C12)</f>
        <v>4546096</v>
      </c>
      <c r="D13" s="71">
        <f>SUM(D10:D12)</f>
        <v>3199476</v>
      </c>
      <c r="E13" s="8"/>
    </row>
    <row r="14" spans="1:5" s="7" customFormat="1" ht="15.75">
      <c r="A14" s="76" t="s">
        <v>118</v>
      </c>
      <c r="B14" s="149"/>
      <c r="C14" s="79">
        <f>-3618981+28712-517112</f>
        <v>-4107381</v>
      </c>
      <c r="D14" s="79">
        <v>-1718176</v>
      </c>
      <c r="E14" s="8"/>
    </row>
    <row r="15" spans="1:5" s="7" customFormat="1" ht="31.5">
      <c r="A15" s="75" t="s">
        <v>119</v>
      </c>
      <c r="B15" s="150"/>
      <c r="C15" s="80">
        <f>SUM(C13:C14)</f>
        <v>438715</v>
      </c>
      <c r="D15" s="80">
        <f>SUM(D13:D14)</f>
        <v>1481300</v>
      </c>
      <c r="E15" s="8"/>
    </row>
    <row r="16" spans="1:5" s="7" customFormat="1" ht="15.75">
      <c r="A16" s="76" t="s">
        <v>26</v>
      </c>
      <c r="B16" s="149">
        <v>2</v>
      </c>
      <c r="C16" s="70">
        <v>2962485</v>
      </c>
      <c r="D16" s="70">
        <v>2652782</v>
      </c>
      <c r="E16" s="8"/>
    </row>
    <row r="17" spans="1:5" ht="15.75">
      <c r="A17" s="76" t="s">
        <v>27</v>
      </c>
      <c r="B17" s="149">
        <v>2</v>
      </c>
      <c r="C17" s="79">
        <v>-1975084</v>
      </c>
      <c r="D17" s="79">
        <v>-1584539</v>
      </c>
      <c r="E17" s="8"/>
    </row>
    <row r="18" spans="1:5" ht="15.75">
      <c r="A18" s="75" t="s">
        <v>28</v>
      </c>
      <c r="B18" s="150"/>
      <c r="C18" s="71">
        <f>SUM(C16:C17)</f>
        <v>987401</v>
      </c>
      <c r="D18" s="71">
        <f>SUM(D16:D17)</f>
        <v>1068243</v>
      </c>
      <c r="E18" s="8"/>
    </row>
    <row r="19" spans="1:5" ht="39.75" customHeight="1">
      <c r="A19" s="76" t="s">
        <v>120</v>
      </c>
      <c r="B19" s="149">
        <v>3</v>
      </c>
      <c r="C19" s="79">
        <v>1384926</v>
      </c>
      <c r="D19" s="79">
        <v>228894</v>
      </c>
      <c r="E19" s="8"/>
    </row>
    <row r="20" spans="1:5" ht="15.75">
      <c r="A20" s="77" t="s">
        <v>121</v>
      </c>
      <c r="B20" s="151">
        <v>4</v>
      </c>
      <c r="C20" s="79">
        <f>2176743-1571357</f>
        <v>605386</v>
      </c>
      <c r="D20" s="79">
        <v>223514</v>
      </c>
      <c r="E20" s="8"/>
    </row>
    <row r="21" spans="1:5" s="7" customFormat="1" ht="47.25">
      <c r="A21" s="76" t="s">
        <v>107</v>
      </c>
      <c r="B21" s="149"/>
      <c r="C21" s="79">
        <v>229628</v>
      </c>
      <c r="D21" s="79">
        <v>218349</v>
      </c>
      <c r="E21" s="8"/>
    </row>
    <row r="22" spans="1:5" s="7" customFormat="1" ht="31.5" hidden="1">
      <c r="A22" s="76" t="s">
        <v>117</v>
      </c>
      <c r="B22" s="149"/>
      <c r="C22" s="79">
        <v>0</v>
      </c>
      <c r="D22" s="79">
        <v>0</v>
      </c>
      <c r="E22" s="8"/>
    </row>
    <row r="23" spans="1:5" s="7" customFormat="1" ht="15.75">
      <c r="A23" s="76" t="s">
        <v>29</v>
      </c>
      <c r="B23" s="149">
        <v>5</v>
      </c>
      <c r="C23" s="79">
        <v>87319</v>
      </c>
      <c r="D23" s="79">
        <v>202829</v>
      </c>
      <c r="E23" s="8"/>
    </row>
    <row r="24" spans="1:5" ht="15.75">
      <c r="A24" s="75" t="s">
        <v>93</v>
      </c>
      <c r="B24" s="150"/>
      <c r="C24" s="80">
        <f>SUM(C15,C18,C19:C23)</f>
        <v>3733375</v>
      </c>
      <c r="D24" s="80">
        <f>SUM(D15,D18,D19:D23)</f>
        <v>3423129</v>
      </c>
      <c r="E24" s="8"/>
    </row>
    <row r="25" spans="1:5" ht="15.75">
      <c r="A25" s="76" t="s">
        <v>30</v>
      </c>
      <c r="B25" s="149">
        <v>6</v>
      </c>
      <c r="C25" s="79">
        <v>-1600786</v>
      </c>
      <c r="D25" s="79">
        <v>-1626396</v>
      </c>
      <c r="E25" s="8"/>
    </row>
    <row r="26" spans="1:5" ht="15.75">
      <c r="A26" s="76" t="s">
        <v>122</v>
      </c>
      <c r="B26" s="149"/>
      <c r="C26" s="79">
        <v>-3204</v>
      </c>
      <c r="D26" s="79">
        <v>-15376</v>
      </c>
      <c r="E26" s="8"/>
    </row>
    <row r="27" spans="1:5" ht="15.75">
      <c r="A27" s="76" t="s">
        <v>31</v>
      </c>
      <c r="B27" s="149">
        <v>7</v>
      </c>
      <c r="C27" s="79">
        <f>-125208-290076-817153</f>
        <v>-1232437</v>
      </c>
      <c r="D27" s="79">
        <v>-1070616</v>
      </c>
      <c r="E27" s="8"/>
    </row>
    <row r="28" spans="1:5" ht="15.75">
      <c r="A28" s="75" t="s">
        <v>32</v>
      </c>
      <c r="B28" s="150"/>
      <c r="C28" s="80">
        <f>SUM(C24,C25:C27)</f>
        <v>896948</v>
      </c>
      <c r="D28" s="80">
        <f>SUM(D24,D25:D27)</f>
        <v>710741</v>
      </c>
      <c r="E28" s="8"/>
    </row>
    <row r="29" spans="1:5" ht="15.75">
      <c r="A29" s="76" t="s">
        <v>108</v>
      </c>
      <c r="B29" s="149"/>
      <c r="C29" s="79">
        <v>34785</v>
      </c>
      <c r="D29" s="79">
        <v>29961</v>
      </c>
      <c r="E29" s="8"/>
    </row>
    <row r="30" spans="1:5" ht="15.75">
      <c r="A30" s="78" t="s">
        <v>75</v>
      </c>
      <c r="B30" s="152"/>
      <c r="C30" s="80">
        <f>SUM(C28:C29)</f>
        <v>931733</v>
      </c>
      <c r="D30" s="80">
        <f>SUM(D28:D29)</f>
        <v>740702</v>
      </c>
      <c r="E30" s="8"/>
    </row>
    <row r="31" spans="1:5" ht="15.75">
      <c r="A31" s="78"/>
      <c r="B31" s="152"/>
      <c r="C31" s="71"/>
      <c r="D31" s="71"/>
      <c r="E31" s="8"/>
    </row>
    <row r="32" spans="1:5" ht="15.75">
      <c r="A32" s="78" t="s">
        <v>83</v>
      </c>
      <c r="B32" s="152"/>
      <c r="C32" s="71"/>
      <c r="D32" s="71"/>
      <c r="E32" s="8"/>
    </row>
    <row r="33" spans="1:5" ht="15.75">
      <c r="A33" s="130" t="s">
        <v>84</v>
      </c>
      <c r="B33" s="153"/>
      <c r="C33" s="79">
        <v>0</v>
      </c>
      <c r="D33" s="79">
        <v>0</v>
      </c>
      <c r="E33" s="8"/>
    </row>
    <row r="34" spans="1:5" ht="15.75">
      <c r="A34" s="78" t="s">
        <v>85</v>
      </c>
      <c r="B34" s="152"/>
      <c r="C34" s="80">
        <f>SUM(C30:C33)</f>
        <v>931733</v>
      </c>
      <c r="D34" s="80">
        <f>SUM(D30:D33)</f>
        <v>740702</v>
      </c>
      <c r="E34" s="8"/>
    </row>
    <row r="35" spans="1:5" ht="15.75">
      <c r="A35" s="78"/>
      <c r="B35" s="152"/>
      <c r="C35" s="71"/>
      <c r="D35" s="71"/>
      <c r="E35" s="8"/>
    </row>
    <row r="36" spans="1:5" s="22" customFormat="1" ht="15.75" customHeight="1">
      <c r="A36" s="78" t="s">
        <v>59</v>
      </c>
      <c r="B36" s="152"/>
      <c r="C36" s="71"/>
      <c r="D36" s="71"/>
      <c r="E36" s="96"/>
    </row>
    <row r="37" spans="1:5" s="22" customFormat="1" ht="15.75" customHeight="1">
      <c r="A37" s="97" t="s">
        <v>60</v>
      </c>
      <c r="B37" s="154"/>
      <c r="C37" s="79">
        <f>SUM(C34)</f>
        <v>931733</v>
      </c>
      <c r="D37" s="79">
        <f>SUM(D34)</f>
        <v>740702</v>
      </c>
      <c r="E37" s="96"/>
    </row>
    <row r="38" spans="1:5" s="22" customFormat="1" ht="15.75" customHeight="1">
      <c r="A38" s="97" t="s">
        <v>61</v>
      </c>
      <c r="B38" s="154"/>
      <c r="C38" s="79">
        <v>0</v>
      </c>
      <c r="D38" s="79">
        <v>0</v>
      </c>
      <c r="E38" s="96"/>
    </row>
    <row r="39" spans="1:5" s="22" customFormat="1" ht="15.75" customHeight="1">
      <c r="A39" s="78"/>
      <c r="B39" s="152"/>
      <c r="C39" s="80">
        <f>SUM(C37:C38)</f>
        <v>931733</v>
      </c>
      <c r="D39" s="80">
        <f>SUM(D37:D38)</f>
        <v>740702</v>
      </c>
      <c r="E39" s="96"/>
    </row>
    <row r="40" spans="1:5" s="22" customFormat="1" ht="15.75">
      <c r="A40" s="78"/>
      <c r="B40" s="152"/>
      <c r="C40" s="71"/>
      <c r="D40" s="71"/>
      <c r="E40" s="96"/>
    </row>
    <row r="41" spans="1:5" s="98" customFormat="1" ht="15.75">
      <c r="A41" s="61" t="s">
        <v>62</v>
      </c>
      <c r="B41" s="60"/>
      <c r="C41" s="71"/>
      <c r="D41" s="71"/>
      <c r="E41" s="96"/>
    </row>
    <row r="42" spans="1:5" s="98" customFormat="1" ht="31.5">
      <c r="A42" s="101" t="s">
        <v>34</v>
      </c>
      <c r="B42" s="155"/>
      <c r="C42" s="71"/>
      <c r="D42" s="71"/>
      <c r="E42" s="96"/>
    </row>
    <row r="43" spans="1:5" s="98" customFormat="1" ht="40.5" customHeight="1">
      <c r="A43" s="103" t="s">
        <v>94</v>
      </c>
      <c r="B43" s="156"/>
      <c r="C43" s="79">
        <v>-3208166</v>
      </c>
      <c r="D43" s="79">
        <v>-797183</v>
      </c>
      <c r="E43" s="96"/>
    </row>
    <row r="44" spans="1:5" s="98" customFormat="1" ht="47.25">
      <c r="A44" s="103" t="s">
        <v>95</v>
      </c>
      <c r="B44" s="156"/>
      <c r="C44" s="79">
        <v>133979</v>
      </c>
      <c r="D44" s="79">
        <v>-65169</v>
      </c>
      <c r="E44" s="96"/>
    </row>
    <row r="45" spans="1:5" s="98" customFormat="1" ht="47.25">
      <c r="A45" s="103" t="s">
        <v>96</v>
      </c>
      <c r="B45" s="156"/>
      <c r="C45" s="79">
        <v>-350360</v>
      </c>
      <c r="D45" s="79">
        <v>-218349</v>
      </c>
      <c r="E45" s="96"/>
    </row>
    <row r="46" spans="1:5" s="98" customFormat="1" ht="31.5">
      <c r="A46" s="101" t="s">
        <v>35</v>
      </c>
      <c r="B46" s="155"/>
      <c r="C46" s="80">
        <f>SUM(C43:C45)</f>
        <v>-3424547</v>
      </c>
      <c r="D46" s="80">
        <f>SUM(D43:D45)</f>
        <v>-1080701</v>
      </c>
      <c r="E46" s="96"/>
    </row>
    <row r="47" spans="1:5" s="98" customFormat="1" ht="31.5" hidden="1">
      <c r="A47" s="101" t="s">
        <v>79</v>
      </c>
      <c r="B47" s="155"/>
      <c r="C47" s="128"/>
      <c r="D47" s="79"/>
      <c r="E47" s="96"/>
    </row>
    <row r="48" spans="1:5" s="98" customFormat="1" ht="15.75" hidden="1">
      <c r="A48" s="102" t="s">
        <v>80</v>
      </c>
      <c r="B48" s="156"/>
      <c r="C48" s="129">
        <f>SUM('ф4'!E22)</f>
        <v>0</v>
      </c>
      <c r="D48" s="79">
        <v>0</v>
      </c>
      <c r="E48" s="96"/>
    </row>
    <row r="49" spans="1:5" s="98" customFormat="1" ht="31.5" hidden="1">
      <c r="A49" s="101" t="s">
        <v>81</v>
      </c>
      <c r="B49" s="155"/>
      <c r="C49" s="128">
        <f>SUM(C48)</f>
        <v>0</v>
      </c>
      <c r="D49" s="79">
        <f>SUM(D48)</f>
        <v>0</v>
      </c>
      <c r="E49" s="96"/>
    </row>
    <row r="50" spans="1:5" s="98" customFormat="1" ht="15.75">
      <c r="A50" s="104" t="s">
        <v>71</v>
      </c>
      <c r="B50" s="124"/>
      <c r="C50" s="80">
        <f>SUM(C46+C49)</f>
        <v>-3424547</v>
      </c>
      <c r="D50" s="80">
        <f>SUM(D46+D49)</f>
        <v>-1080701</v>
      </c>
      <c r="E50" s="96"/>
    </row>
    <row r="51" spans="1:5" s="98" customFormat="1" ht="15.75">
      <c r="A51" s="104" t="s">
        <v>72</v>
      </c>
      <c r="B51" s="124"/>
      <c r="C51" s="80">
        <f>SUM(C34+C50)</f>
        <v>-2492814</v>
      </c>
      <c r="D51" s="80">
        <f>SUM(D34+D50)</f>
        <v>-339999</v>
      </c>
      <c r="E51" s="96"/>
    </row>
    <row r="52" spans="1:5" s="22" customFormat="1" ht="15.75" customHeight="1">
      <c r="A52" s="104"/>
      <c r="B52" s="124"/>
      <c r="C52" s="71"/>
      <c r="D52" s="71"/>
      <c r="E52" s="96"/>
    </row>
    <row r="53" spans="1:5" s="22" customFormat="1" ht="15.75">
      <c r="A53" s="104" t="s">
        <v>63</v>
      </c>
      <c r="B53" s="124"/>
      <c r="C53" s="71"/>
      <c r="D53" s="71"/>
      <c r="E53" s="96"/>
    </row>
    <row r="54" spans="1:5" s="22" customFormat="1" ht="15.75" customHeight="1">
      <c r="A54" s="105" t="s">
        <v>60</v>
      </c>
      <c r="B54" s="156"/>
      <c r="C54" s="80">
        <f>SUM(C51-C55)</f>
        <v>-2492814</v>
      </c>
      <c r="D54" s="80">
        <f>SUM(D51)</f>
        <v>-339999</v>
      </c>
      <c r="E54" s="96"/>
    </row>
    <row r="55" spans="1:5" s="22" customFormat="1" ht="15.75" customHeight="1">
      <c r="A55" s="105" t="s">
        <v>61</v>
      </c>
      <c r="B55" s="156"/>
      <c r="C55" s="79">
        <v>0</v>
      </c>
      <c r="D55" s="79">
        <v>0</v>
      </c>
      <c r="E55" s="96"/>
    </row>
    <row r="56" spans="1:5" s="98" customFormat="1" ht="15.75">
      <c r="A56" s="106" t="s">
        <v>73</v>
      </c>
      <c r="B56" s="157"/>
      <c r="C56" s="80">
        <f>SUM(C54:C55)</f>
        <v>-2492814</v>
      </c>
      <c r="D56" s="80">
        <f>SUM(D54:D55)</f>
        <v>-339999</v>
      </c>
      <c r="E56" s="96"/>
    </row>
    <row r="57" spans="1:5" s="98" customFormat="1" ht="15.75">
      <c r="A57" s="106"/>
      <c r="B57" s="157"/>
      <c r="C57" s="80"/>
      <c r="D57" s="71"/>
      <c r="E57" s="96"/>
    </row>
    <row r="58" spans="1:5" s="98" customFormat="1" ht="15.75">
      <c r="A58" s="106" t="s">
        <v>97</v>
      </c>
      <c r="B58" s="157"/>
      <c r="C58" s="80"/>
      <c r="D58" s="71"/>
      <c r="E58" s="96"/>
    </row>
    <row r="59" spans="1:5" s="98" customFormat="1" ht="31.5" hidden="1">
      <c r="A59" s="134" t="s">
        <v>98</v>
      </c>
      <c r="B59" s="158"/>
      <c r="C59" s="131">
        <v>0</v>
      </c>
      <c r="D59" s="131">
        <v>141.58</v>
      </c>
      <c r="E59" s="96"/>
    </row>
    <row r="60" spans="1:5" s="98" customFormat="1" ht="15.75">
      <c r="A60" s="134" t="s">
        <v>131</v>
      </c>
      <c r="B60" s="158">
        <v>21</v>
      </c>
      <c r="C60" s="121">
        <f>SUM(C37/13494068)*1000</f>
        <v>69.04759928584916</v>
      </c>
      <c r="D60" s="147">
        <v>59.79</v>
      </c>
      <c r="E60" s="96"/>
    </row>
    <row r="61" spans="1:5" s="98" customFormat="1" ht="42" customHeight="1" hidden="1">
      <c r="A61" s="134" t="s">
        <v>114</v>
      </c>
      <c r="B61" s="134"/>
      <c r="C61" s="121">
        <f>SUM(C37/12388076)*1000</f>
        <v>75.21208297398239</v>
      </c>
      <c r="D61" s="131">
        <f>SUM(D37/10526030)*1000</f>
        <v>70.36860050750379</v>
      </c>
      <c r="E61" s="96"/>
    </row>
    <row r="62" spans="1:4" s="3" customFormat="1" ht="15.75">
      <c r="A62" s="73"/>
      <c r="B62" s="73"/>
      <c r="C62" s="120"/>
      <c r="D62" s="141" t="s">
        <v>10</v>
      </c>
    </row>
    <row r="63" spans="1:4" s="9" customFormat="1" ht="15.75">
      <c r="A63" s="74"/>
      <c r="B63" s="74"/>
      <c r="C63" s="108"/>
      <c r="D63" s="108"/>
    </row>
    <row r="64" spans="1:4" s="17" customFormat="1" ht="15.75" customHeight="1">
      <c r="A64" s="171" t="s">
        <v>132</v>
      </c>
      <c r="B64" s="171"/>
      <c r="C64" s="171"/>
      <c r="D64" s="171"/>
    </row>
    <row r="65" spans="1:4" s="17" customFormat="1" ht="15.75">
      <c r="A65" s="10"/>
      <c r="B65" s="10"/>
      <c r="C65" s="10"/>
      <c r="D65" s="10"/>
    </row>
    <row r="66" spans="1:6" s="17" customFormat="1" ht="15.75" customHeight="1">
      <c r="A66" s="11"/>
      <c r="B66" s="11"/>
      <c r="C66" s="12"/>
      <c r="D66" s="12"/>
      <c r="F66" s="21"/>
    </row>
    <row r="67" spans="1:6" s="17" customFormat="1" ht="15.75" customHeight="1">
      <c r="A67" s="171" t="s">
        <v>138</v>
      </c>
      <c r="B67" s="171"/>
      <c r="C67" s="171"/>
      <c r="D67" s="171"/>
      <c r="F67" s="21"/>
    </row>
    <row r="68" spans="1:6" s="22" customFormat="1" ht="19.5" customHeight="1">
      <c r="A68" s="10"/>
      <c r="B68" s="10"/>
      <c r="C68" s="25"/>
      <c r="D68" s="10"/>
      <c r="F68" s="23"/>
    </row>
    <row r="69" spans="1:4" ht="15.75">
      <c r="A69" s="167" t="s">
        <v>10</v>
      </c>
      <c r="B69" s="167"/>
      <c r="C69" s="167"/>
      <c r="D69" s="167"/>
    </row>
  </sheetData>
  <sheetProtection/>
  <mergeCells count="6">
    <mergeCell ref="A69:D69"/>
    <mergeCell ref="A67:D67"/>
    <mergeCell ref="A64:D64"/>
    <mergeCell ref="A4:D4"/>
    <mergeCell ref="A5:D5"/>
    <mergeCell ref="A7:D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7"/>
  <sheetViews>
    <sheetView zoomScalePageLayoutView="0" workbookViewId="0" topLeftCell="A1">
      <selection activeCell="F14" sqref="F14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76" t="s">
        <v>6</v>
      </c>
      <c r="B4" s="176"/>
      <c r="C4" s="176"/>
    </row>
    <row r="5" spans="1:3" s="85" customFormat="1" ht="30.75" customHeight="1">
      <c r="A5" s="166" t="s">
        <v>147</v>
      </c>
      <c r="B5" s="166"/>
      <c r="C5" s="166"/>
    </row>
    <row r="6" spans="1:3" s="28" customFormat="1" ht="14.25">
      <c r="A6" s="26"/>
      <c r="B6" s="132"/>
      <c r="C6" s="142"/>
    </row>
    <row r="7" spans="1:3" s="85" customFormat="1" ht="15.75">
      <c r="A7" s="170" t="s">
        <v>112</v>
      </c>
      <c r="B7" s="170"/>
      <c r="C7" s="170"/>
    </row>
    <row r="8" spans="1:3" ht="71.25">
      <c r="A8" s="49"/>
      <c r="B8" s="118" t="s">
        <v>145</v>
      </c>
      <c r="C8" s="118" t="s">
        <v>146</v>
      </c>
    </row>
    <row r="9" spans="1:4" ht="18.75" customHeight="1">
      <c r="A9" s="49" t="s">
        <v>36</v>
      </c>
      <c r="B9" s="86"/>
      <c r="C9" s="86" t="s">
        <v>10</v>
      </c>
      <c r="D9" s="87"/>
    </row>
    <row r="10" spans="1:4" ht="12.75">
      <c r="A10" s="48" t="s">
        <v>37</v>
      </c>
      <c r="B10" s="88">
        <v>6672503</v>
      </c>
      <c r="C10" s="88">
        <v>7412934</v>
      </c>
      <c r="D10" s="87"/>
    </row>
    <row r="11" spans="1:4" s="90" customFormat="1" ht="12.75">
      <c r="A11" s="81" t="s">
        <v>38</v>
      </c>
      <c r="B11" s="89">
        <v>-4785013</v>
      </c>
      <c r="C11" s="89">
        <v>-4617326</v>
      </c>
      <c r="D11" s="87"/>
    </row>
    <row r="12" spans="1:4" s="90" customFormat="1" ht="12.75">
      <c r="A12" s="81" t="s">
        <v>39</v>
      </c>
      <c r="B12" s="88">
        <v>3409581</v>
      </c>
      <c r="C12" s="88">
        <v>3049762</v>
      </c>
      <c r="D12" s="87"/>
    </row>
    <row r="13" spans="1:4" s="90" customFormat="1" ht="12.75">
      <c r="A13" s="81" t="s">
        <v>40</v>
      </c>
      <c r="B13" s="89">
        <v>-1981650</v>
      </c>
      <c r="C13" s="89">
        <v>-1582050</v>
      </c>
      <c r="D13" s="87"/>
    </row>
    <row r="14" spans="1:4" ht="37.5" customHeight="1">
      <c r="A14" s="81" t="s">
        <v>99</v>
      </c>
      <c r="B14" s="89">
        <v>-514</v>
      </c>
      <c r="C14" s="89">
        <v>-73</v>
      </c>
      <c r="D14" s="87"/>
    </row>
    <row r="15" spans="1:4" ht="12.75">
      <c r="A15" s="81" t="s">
        <v>41</v>
      </c>
      <c r="B15" s="89">
        <v>2176741</v>
      </c>
      <c r="C15" s="89">
        <v>360105</v>
      </c>
      <c r="D15" s="87"/>
    </row>
    <row r="16" spans="1:4" ht="12.75" hidden="1">
      <c r="A16" s="81" t="s">
        <v>76</v>
      </c>
      <c r="B16" s="89">
        <v>0</v>
      </c>
      <c r="C16" s="89">
        <v>0</v>
      </c>
      <c r="D16" s="87"/>
    </row>
    <row r="17" spans="1:4" ht="12.75" hidden="1">
      <c r="A17" s="81" t="s">
        <v>100</v>
      </c>
      <c r="B17" s="89">
        <v>0</v>
      </c>
      <c r="C17" s="89">
        <v>0</v>
      </c>
      <c r="D17" s="87"/>
    </row>
    <row r="18" spans="1:4" ht="12.75">
      <c r="A18" s="81" t="s">
        <v>42</v>
      </c>
      <c r="B18" s="89">
        <v>85593</v>
      </c>
      <c r="C18" s="89">
        <v>200517</v>
      </c>
      <c r="D18" s="87"/>
    </row>
    <row r="19" spans="1:4" ht="12.75">
      <c r="A19" s="81" t="s">
        <v>43</v>
      </c>
      <c r="B19" s="89">
        <v>-1598479</v>
      </c>
      <c r="C19" s="89">
        <v>-1596118</v>
      </c>
      <c r="D19" s="87"/>
    </row>
    <row r="20" spans="1:4" s="90" customFormat="1" ht="16.5" customHeight="1">
      <c r="A20" s="81" t="s">
        <v>109</v>
      </c>
      <c r="B20" s="89">
        <v>-716358</v>
      </c>
      <c r="C20" s="89">
        <v>74085</v>
      </c>
      <c r="D20" s="87"/>
    </row>
    <row r="21" spans="1:4" s="90" customFormat="1" ht="33" customHeight="1">
      <c r="A21" s="82" t="s">
        <v>101</v>
      </c>
      <c r="B21" s="92">
        <f>SUM(B10:B20)</f>
        <v>3262404</v>
      </c>
      <c r="C21" s="92">
        <f>SUM(C10:C20)</f>
        <v>3301836</v>
      </c>
      <c r="D21" s="87"/>
    </row>
    <row r="22" spans="1:4" s="90" customFormat="1" ht="16.5" customHeight="1">
      <c r="A22" s="82" t="s">
        <v>44</v>
      </c>
      <c r="B22" s="91" t="s">
        <v>10</v>
      </c>
      <c r="C22" s="91" t="s">
        <v>10</v>
      </c>
      <c r="D22" s="87"/>
    </row>
    <row r="23" spans="1:4" ht="25.5">
      <c r="A23" s="81" t="s">
        <v>110</v>
      </c>
      <c r="B23" s="89">
        <v>1389780</v>
      </c>
      <c r="C23" s="89">
        <v>229445</v>
      </c>
      <c r="D23" s="87"/>
    </row>
    <row r="24" spans="1:4" ht="16.5" customHeight="1">
      <c r="A24" s="81" t="s">
        <v>86</v>
      </c>
      <c r="B24" s="89">
        <v>-496287</v>
      </c>
      <c r="C24" s="89">
        <v>-1871355</v>
      </c>
      <c r="D24" s="87"/>
    </row>
    <row r="25" spans="1:4" ht="16.5" customHeight="1">
      <c r="A25" s="81" t="s">
        <v>13</v>
      </c>
      <c r="B25" s="89">
        <v>4222531</v>
      </c>
      <c r="C25" s="89">
        <v>4465089</v>
      </c>
      <c r="D25" s="87"/>
    </row>
    <row r="26" spans="1:4" ht="16.5" customHeight="1">
      <c r="A26" s="81" t="s">
        <v>0</v>
      </c>
      <c r="B26" s="89">
        <v>2396134</v>
      </c>
      <c r="C26" s="89">
        <v>-1895679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45</v>
      </c>
      <c r="B28" s="91"/>
      <c r="C28" s="92" t="s">
        <v>10</v>
      </c>
      <c r="D28" s="87"/>
    </row>
    <row r="29" spans="1:4" ht="12.75">
      <c r="A29" s="81" t="s">
        <v>8</v>
      </c>
      <c r="B29" s="89">
        <v>-877934</v>
      </c>
      <c r="C29" s="89">
        <v>-5051902</v>
      </c>
      <c r="D29" s="87"/>
    </row>
    <row r="30" spans="1:4" ht="16.5" customHeight="1">
      <c r="A30" s="83" t="s">
        <v>102</v>
      </c>
      <c r="B30" s="89">
        <v>659906</v>
      </c>
      <c r="C30" s="89">
        <v>-450984</v>
      </c>
      <c r="D30" s="87"/>
    </row>
    <row r="31" spans="1:9" ht="12.75">
      <c r="A31" s="83" t="s">
        <v>88</v>
      </c>
      <c r="B31" s="89">
        <v>-41043431</v>
      </c>
      <c r="C31" s="89">
        <v>14949719</v>
      </c>
      <c r="D31" s="87"/>
      <c r="I31" s="84" t="s">
        <v>10</v>
      </c>
    </row>
    <row r="32" spans="1:4" ht="12.75">
      <c r="A32" s="83" t="s">
        <v>68</v>
      </c>
      <c r="B32" s="89">
        <v>0</v>
      </c>
      <c r="C32" s="89">
        <v>-2500004</v>
      </c>
      <c r="D32" s="87"/>
    </row>
    <row r="33" spans="1:4" ht="12.75">
      <c r="A33" s="83" t="s">
        <v>135</v>
      </c>
      <c r="B33" s="89">
        <v>0</v>
      </c>
      <c r="C33" s="89">
        <v>0</v>
      </c>
      <c r="D33" s="87"/>
    </row>
    <row r="34" spans="1:4" ht="16.5" customHeight="1">
      <c r="A34" s="81" t="s">
        <v>1</v>
      </c>
      <c r="B34" s="89">
        <f>597380+1011874-198+595-627773</f>
        <v>981878</v>
      </c>
      <c r="C34" s="89">
        <v>-313601</v>
      </c>
      <c r="D34" s="87"/>
    </row>
    <row r="35" spans="1:6" ht="25.5">
      <c r="A35" s="82" t="s">
        <v>46</v>
      </c>
      <c r="B35" s="92">
        <f>SUM(B21:B34)</f>
        <v>-29505019</v>
      </c>
      <c r="C35" s="92">
        <f>SUM(C21:C34)</f>
        <v>10862564</v>
      </c>
      <c r="D35" s="87"/>
      <c r="F35" s="22"/>
    </row>
    <row r="36" spans="1:6" ht="12.75">
      <c r="A36" s="81" t="s">
        <v>47</v>
      </c>
      <c r="B36" s="89">
        <v>-1012</v>
      </c>
      <c r="C36" s="89">
        <v>-1014</v>
      </c>
      <c r="D36" s="87"/>
      <c r="F36" s="22"/>
    </row>
    <row r="37" spans="1:4" ht="25.5">
      <c r="A37" s="82" t="s">
        <v>70</v>
      </c>
      <c r="B37" s="92">
        <f>SUM(B35:B36)</f>
        <v>-29506031</v>
      </c>
      <c r="C37" s="92">
        <f>SUM(C35:C36)</f>
        <v>10861550</v>
      </c>
      <c r="D37" s="87"/>
    </row>
    <row r="38" spans="1:4" ht="29.25" customHeight="1">
      <c r="A38" s="82" t="s">
        <v>48</v>
      </c>
      <c r="B38" s="93"/>
      <c r="C38" s="89" t="s">
        <v>10</v>
      </c>
      <c r="D38" s="87"/>
    </row>
    <row r="39" spans="1:4" ht="25.5">
      <c r="A39" s="81" t="s">
        <v>103</v>
      </c>
      <c r="B39" s="89">
        <v>-58928327</v>
      </c>
      <c r="C39" s="89">
        <v>-64087103</v>
      </c>
      <c r="D39" s="87"/>
    </row>
    <row r="40" spans="1:4" ht="25.5">
      <c r="A40" s="81" t="s">
        <v>104</v>
      </c>
      <c r="B40" s="89">
        <v>71748434</v>
      </c>
      <c r="C40" s="89">
        <v>46483596</v>
      </c>
      <c r="D40" s="87"/>
    </row>
    <row r="41" spans="1:4" ht="12.75">
      <c r="A41" s="81" t="s">
        <v>58</v>
      </c>
      <c r="B41" s="89">
        <v>-77331</v>
      </c>
      <c r="C41" s="89">
        <v>-1097532</v>
      </c>
      <c r="D41" s="87"/>
    </row>
    <row r="42" spans="1:4" ht="12.75" hidden="1">
      <c r="A42" s="81" t="s">
        <v>115</v>
      </c>
      <c r="B42" s="89">
        <v>0</v>
      </c>
      <c r="C42" s="89">
        <v>0</v>
      </c>
      <c r="D42" s="87"/>
    </row>
    <row r="43" spans="1:4" s="90" customFormat="1" ht="25.5">
      <c r="A43" s="82" t="s">
        <v>49</v>
      </c>
      <c r="B43" s="92">
        <f>SUM(B39:B42)</f>
        <v>12742776</v>
      </c>
      <c r="C43" s="92">
        <f>SUM(C39:C42)</f>
        <v>-18701039</v>
      </c>
      <c r="D43" s="87"/>
    </row>
    <row r="44" spans="1:4" ht="12.75">
      <c r="A44" s="82"/>
      <c r="B44" s="92" t="s">
        <v>10</v>
      </c>
      <c r="C44" s="93"/>
      <c r="D44" s="87"/>
    </row>
    <row r="45" spans="1:4" ht="12.75" hidden="1">
      <c r="A45" s="82" t="s">
        <v>50</v>
      </c>
      <c r="B45" s="93"/>
      <c r="C45" s="88" t="s">
        <v>10</v>
      </c>
      <c r="D45" s="87"/>
    </row>
    <row r="46" spans="1:4" ht="12.75" hidden="1">
      <c r="A46" s="81" t="s">
        <v>111</v>
      </c>
      <c r="B46" s="89">
        <v>0</v>
      </c>
      <c r="C46" s="89">
        <v>0</v>
      </c>
      <c r="D46" s="87"/>
    </row>
    <row r="47" spans="1:4" ht="12.75" hidden="1">
      <c r="A47" s="81" t="s">
        <v>124</v>
      </c>
      <c r="B47" s="89">
        <v>0</v>
      </c>
      <c r="C47" s="89">
        <v>0</v>
      </c>
      <c r="D47" s="87"/>
    </row>
    <row r="48" spans="1:4" ht="12.75" hidden="1">
      <c r="A48" s="81" t="s">
        <v>125</v>
      </c>
      <c r="B48" s="89">
        <v>0</v>
      </c>
      <c r="C48" s="89">
        <v>0</v>
      </c>
      <c r="D48" s="87"/>
    </row>
    <row r="49" spans="1:4" ht="12.75" hidden="1">
      <c r="A49" s="81" t="s">
        <v>123</v>
      </c>
      <c r="B49" s="89">
        <v>0</v>
      </c>
      <c r="C49" s="89">
        <v>0</v>
      </c>
      <c r="D49" s="87"/>
    </row>
    <row r="50" spans="1:4" ht="12.75" hidden="1">
      <c r="A50" s="82" t="s">
        <v>51</v>
      </c>
      <c r="B50" s="92">
        <f>SUM(B46:B49)</f>
        <v>0</v>
      </c>
      <c r="C50" s="92">
        <f>SUM(C46:C49)</f>
        <v>0</v>
      </c>
      <c r="D50" s="87"/>
    </row>
    <row r="51" spans="1:3" s="94" customFormat="1" ht="12.75">
      <c r="A51" s="82"/>
      <c r="B51" s="89" t="s">
        <v>10</v>
      </c>
      <c r="C51" s="88"/>
    </row>
    <row r="52" spans="1:4" s="1" customFormat="1" ht="12.75">
      <c r="A52" s="82" t="s">
        <v>52</v>
      </c>
      <c r="B52" s="92">
        <f>SUM(B37+B43+B50)</f>
        <v>-16763255</v>
      </c>
      <c r="C52" s="92">
        <f>SUM(C37+C43+C50)</f>
        <v>-7839489</v>
      </c>
      <c r="D52" s="1" t="s">
        <v>10</v>
      </c>
    </row>
    <row r="53" spans="1:3" s="17" customFormat="1" ht="12.75">
      <c r="A53" s="81" t="s">
        <v>53</v>
      </c>
      <c r="B53" s="89">
        <v>1111770</v>
      </c>
      <c r="C53" s="89">
        <v>309901</v>
      </c>
    </row>
    <row r="54" spans="1:3" s="17" customFormat="1" ht="12.75">
      <c r="A54" s="81" t="s">
        <v>126</v>
      </c>
      <c r="B54" s="89">
        <v>1651</v>
      </c>
      <c r="C54" s="89">
        <v>0</v>
      </c>
    </row>
    <row r="55" spans="1:3" s="17" customFormat="1" ht="12.75">
      <c r="A55" s="82" t="s">
        <v>127</v>
      </c>
      <c r="B55" s="92">
        <f>SUM(B52:B54)</f>
        <v>-15649834</v>
      </c>
      <c r="C55" s="92">
        <f>SUM(C52:C54)</f>
        <v>-7529588</v>
      </c>
    </row>
    <row r="56" spans="1:5" s="17" customFormat="1" ht="12.75">
      <c r="A56" s="81" t="s">
        <v>54</v>
      </c>
      <c r="B56" s="89">
        <f>SUM('Ф-1 '!D11)</f>
        <v>88750354</v>
      </c>
      <c r="C56" s="88">
        <v>91618339</v>
      </c>
      <c r="E56" s="100" t="s">
        <v>10</v>
      </c>
    </row>
    <row r="57" spans="1:3" s="17" customFormat="1" ht="12.75">
      <c r="A57" s="82" t="s">
        <v>55</v>
      </c>
      <c r="B57" s="92">
        <f>SUM('Ф-1 '!C11)</f>
        <v>73100520</v>
      </c>
      <c r="C57" s="91">
        <v>84088751</v>
      </c>
    </row>
    <row r="58" spans="1:3" s="33" customFormat="1" ht="14.25" hidden="1">
      <c r="A58" s="18"/>
      <c r="B58" s="133">
        <f>B56-B57</f>
        <v>15649834</v>
      </c>
      <c r="C58" s="133">
        <f>C56-C57</f>
        <v>7529588</v>
      </c>
    </row>
    <row r="59" spans="1:3" s="33" customFormat="1" ht="14.25">
      <c r="A59" s="18"/>
      <c r="B59" s="133" t="s">
        <v>10</v>
      </c>
      <c r="C59" s="133"/>
    </row>
    <row r="60" spans="1:5" s="33" customFormat="1" ht="14.25">
      <c r="A60" s="18"/>
      <c r="B60" s="95" t="s">
        <v>10</v>
      </c>
      <c r="C60" s="95" t="s">
        <v>10</v>
      </c>
      <c r="E60" s="30"/>
    </row>
    <row r="61" spans="1:5" s="33" customFormat="1" ht="15.75" customHeight="1">
      <c r="A61" s="171" t="s">
        <v>134</v>
      </c>
      <c r="B61" s="171"/>
      <c r="C61" s="171"/>
      <c r="E61" s="30"/>
    </row>
    <row r="62" spans="1:5" s="17" customFormat="1" ht="15.75" customHeight="1">
      <c r="A62" s="10"/>
      <c r="B62" s="10"/>
      <c r="C62" s="10"/>
      <c r="E62" s="21"/>
    </row>
    <row r="63" spans="1:5" s="17" customFormat="1" ht="15.75">
      <c r="A63" s="11"/>
      <c r="B63" s="12"/>
      <c r="C63" s="12"/>
      <c r="E63" s="21"/>
    </row>
    <row r="64" spans="1:5" s="17" customFormat="1" ht="15.75" customHeight="1">
      <c r="A64" s="171" t="s">
        <v>139</v>
      </c>
      <c r="B64" s="171"/>
      <c r="C64" s="171"/>
      <c r="E64" s="21"/>
    </row>
    <row r="65" spans="1:5" s="17" customFormat="1" ht="15.75" customHeight="1">
      <c r="A65" s="10"/>
      <c r="B65" s="25"/>
      <c r="C65" s="10"/>
      <c r="E65" s="21"/>
    </row>
    <row r="66" spans="1:3" ht="14.25">
      <c r="A66" s="18"/>
      <c r="B66" s="19"/>
      <c r="C66" s="19"/>
    </row>
    <row r="67" spans="1:3" ht="14.25">
      <c r="A67" s="18"/>
      <c r="B67" s="27"/>
      <c r="C67" s="27"/>
    </row>
  </sheetData>
  <sheetProtection/>
  <mergeCells count="5">
    <mergeCell ref="A4:C4"/>
    <mergeCell ref="A5:C5"/>
    <mergeCell ref="A61:C61"/>
    <mergeCell ref="A64:C64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4">
      <selection activeCell="A6" sqref="A6:F6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77" t="s">
        <v>2</v>
      </c>
      <c r="B5" s="177"/>
      <c r="C5" s="177"/>
      <c r="D5" s="177"/>
      <c r="E5" s="177"/>
      <c r="F5" s="177"/>
    </row>
    <row r="6" spans="1:6" ht="35.25" customHeight="1">
      <c r="A6" s="178" t="s">
        <v>148</v>
      </c>
      <c r="B6" s="178"/>
      <c r="C6" s="178"/>
      <c r="D6" s="178"/>
      <c r="E6" s="178"/>
      <c r="F6" s="178"/>
    </row>
    <row r="7" spans="1:6" ht="15.75">
      <c r="A7" s="47"/>
      <c r="B7" s="47"/>
      <c r="C7" s="47"/>
      <c r="D7" s="47"/>
      <c r="E7" s="47"/>
      <c r="F7" s="47"/>
    </row>
    <row r="8" spans="1:6" ht="15.75">
      <c r="A8" s="170" t="s">
        <v>112</v>
      </c>
      <c r="B8" s="170"/>
      <c r="C8" s="170"/>
      <c r="D8" s="14"/>
      <c r="E8" s="14"/>
      <c r="F8" s="14"/>
    </row>
    <row r="9" spans="1:7" ht="57.75" customHeight="1">
      <c r="A9" s="52" t="s">
        <v>64</v>
      </c>
      <c r="B9" s="135" t="s">
        <v>22</v>
      </c>
      <c r="C9" s="135" t="s">
        <v>9</v>
      </c>
      <c r="D9" s="135" t="s">
        <v>90</v>
      </c>
      <c r="E9" s="136" t="s">
        <v>105</v>
      </c>
      <c r="F9" s="137" t="s">
        <v>23</v>
      </c>
      <c r="G9" s="135" t="s">
        <v>24</v>
      </c>
    </row>
    <row r="10" spans="1:7" ht="12.75">
      <c r="A10" s="52" t="s">
        <v>149</v>
      </c>
      <c r="B10" s="113">
        <v>147649693</v>
      </c>
      <c r="C10" s="114">
        <v>-280212</v>
      </c>
      <c r="D10" s="114">
        <v>2868354</v>
      </c>
      <c r="E10" s="113">
        <v>2689521</v>
      </c>
      <c r="F10" s="114">
        <v>-112232946</v>
      </c>
      <c r="G10" s="111">
        <f>SUM(B10:F10)</f>
        <v>40694410</v>
      </c>
    </row>
    <row r="11" spans="1:7" ht="15.75" customHeight="1">
      <c r="A11" s="52" t="s">
        <v>56</v>
      </c>
      <c r="B11" s="113"/>
      <c r="C11" s="116"/>
      <c r="D11" s="113"/>
      <c r="E11" s="115"/>
      <c r="F11" s="113"/>
      <c r="G11" s="111" t="s">
        <v>10</v>
      </c>
    </row>
    <row r="12" spans="1:7" ht="12.75">
      <c r="A12" s="53" t="s">
        <v>66</v>
      </c>
      <c r="B12" s="110">
        <v>0</v>
      </c>
      <c r="C12" s="110">
        <v>0</v>
      </c>
      <c r="D12" s="110">
        <v>0</v>
      </c>
      <c r="E12" s="117">
        <v>0</v>
      </c>
      <c r="F12" s="117">
        <v>740702</v>
      </c>
      <c r="G12" s="111">
        <f>SUM(B12:F12)</f>
        <v>740702</v>
      </c>
    </row>
    <row r="13" spans="1:7" ht="12.75">
      <c r="A13" s="53" t="s">
        <v>57</v>
      </c>
      <c r="B13" s="110">
        <v>0</v>
      </c>
      <c r="C13" s="110">
        <v>0</v>
      </c>
      <c r="D13" s="110">
        <v>-1080701</v>
      </c>
      <c r="E13" s="117">
        <v>0</v>
      </c>
      <c r="F13" s="117">
        <v>0</v>
      </c>
      <c r="G13" s="111">
        <f>SUM(B13:F13)</f>
        <v>-1080701</v>
      </c>
    </row>
    <row r="14" spans="1:7" s="16" customFormat="1" ht="12.75">
      <c r="A14" s="123" t="s">
        <v>69</v>
      </c>
      <c r="B14" s="111">
        <f aca="true" t="shared" si="0" ref="B14:G14">SUM(B12:B13)</f>
        <v>0</v>
      </c>
      <c r="C14" s="111">
        <f t="shared" si="0"/>
        <v>0</v>
      </c>
      <c r="D14" s="111">
        <f t="shared" si="0"/>
        <v>-1080701</v>
      </c>
      <c r="E14" s="111">
        <f t="shared" si="0"/>
        <v>0</v>
      </c>
      <c r="F14" s="111">
        <f t="shared" si="0"/>
        <v>740702</v>
      </c>
      <c r="G14" s="111">
        <f t="shared" si="0"/>
        <v>-339999</v>
      </c>
    </row>
    <row r="15" spans="1:7" s="17" customFormat="1" ht="24">
      <c r="A15" s="122" t="s">
        <v>67</v>
      </c>
      <c r="B15" s="110">
        <v>0</v>
      </c>
      <c r="C15" s="110">
        <v>0</v>
      </c>
      <c r="D15" s="110">
        <v>0</v>
      </c>
      <c r="E15" s="117">
        <v>-9142</v>
      </c>
      <c r="F15" s="117">
        <v>9142</v>
      </c>
      <c r="G15" s="111">
        <f>SUM(B15:F15)</f>
        <v>0</v>
      </c>
    </row>
    <row r="16" spans="1:7" s="29" customFormat="1" ht="12.75">
      <c r="A16" s="145" t="s">
        <v>129</v>
      </c>
      <c r="B16" s="144">
        <f>SUM(B15)</f>
        <v>0</v>
      </c>
      <c r="C16" s="144">
        <f>SUM(C15)</f>
        <v>0</v>
      </c>
      <c r="D16" s="144">
        <f>SUM(D15)</f>
        <v>0</v>
      </c>
      <c r="E16" s="144">
        <f>SUM(E15)</f>
        <v>-9142</v>
      </c>
      <c r="F16" s="144">
        <f>SUM(F15)</f>
        <v>9142</v>
      </c>
      <c r="G16" s="144">
        <f>SUM(B16:F16)</f>
        <v>0</v>
      </c>
    </row>
    <row r="17" spans="1:7" s="29" customFormat="1" ht="13.5" thickBot="1">
      <c r="A17" s="123" t="s">
        <v>150</v>
      </c>
      <c r="B17" s="111">
        <f aca="true" t="shared" si="1" ref="B17:G17">SUM(B10,B14,B16)</f>
        <v>147649693</v>
      </c>
      <c r="C17" s="111">
        <f t="shared" si="1"/>
        <v>-280212</v>
      </c>
      <c r="D17" s="111">
        <f t="shared" si="1"/>
        <v>1787653</v>
      </c>
      <c r="E17" s="111">
        <f t="shared" si="1"/>
        <v>2680379</v>
      </c>
      <c r="F17" s="111">
        <f t="shared" si="1"/>
        <v>-111483102</v>
      </c>
      <c r="G17" s="111">
        <f t="shared" si="1"/>
        <v>40354411</v>
      </c>
    </row>
    <row r="18" spans="1:7" s="29" customFormat="1" ht="13.5" thickBot="1">
      <c r="A18" s="99"/>
      <c r="B18" s="144"/>
      <c r="C18" s="144"/>
      <c r="D18" s="144"/>
      <c r="E18" s="144"/>
      <c r="F18" s="144"/>
      <c r="G18" s="144"/>
    </row>
    <row r="19" spans="1:7" s="17" customFormat="1" ht="18.75" customHeight="1" thickBot="1" thickTop="1">
      <c r="A19" s="99" t="s">
        <v>151</v>
      </c>
      <c r="B19" s="112">
        <v>147649693</v>
      </c>
      <c r="C19" s="112">
        <v>-280212</v>
      </c>
      <c r="D19" s="112">
        <v>3086808</v>
      </c>
      <c r="E19" s="112">
        <v>2652533</v>
      </c>
      <c r="F19" s="112">
        <v>-110180889</v>
      </c>
      <c r="G19" s="112">
        <v>42927933</v>
      </c>
    </row>
    <row r="20" spans="1:7" ht="15.75" customHeight="1" thickTop="1">
      <c r="A20" s="52" t="s">
        <v>56</v>
      </c>
      <c r="B20" s="113"/>
      <c r="C20" s="116"/>
      <c r="D20" s="113"/>
      <c r="E20" s="115"/>
      <c r="F20" s="113"/>
      <c r="G20" s="111" t="s">
        <v>10</v>
      </c>
    </row>
    <row r="21" spans="1:7" ht="12.75">
      <c r="A21" s="53" t="s">
        <v>66</v>
      </c>
      <c r="B21" s="110">
        <v>0</v>
      </c>
      <c r="C21" s="110">
        <v>0</v>
      </c>
      <c r="D21" s="110">
        <v>0</v>
      </c>
      <c r="E21" s="117">
        <v>0</v>
      </c>
      <c r="F21" s="117">
        <f>SUM('ф.2'!C30)</f>
        <v>931733</v>
      </c>
      <c r="G21" s="111">
        <f>SUM(B21:F21)</f>
        <v>931733</v>
      </c>
    </row>
    <row r="22" spans="1:7" ht="12.75">
      <c r="A22" s="53" t="s">
        <v>57</v>
      </c>
      <c r="B22" s="110">
        <v>0</v>
      </c>
      <c r="C22" s="110">
        <v>0</v>
      </c>
      <c r="D22" s="110">
        <v>-3424547</v>
      </c>
      <c r="E22" s="117">
        <v>0</v>
      </c>
      <c r="F22" s="117">
        <v>0</v>
      </c>
      <c r="G22" s="111">
        <f>SUM(B22:F22)</f>
        <v>-3424547</v>
      </c>
    </row>
    <row r="23" spans="1:7" s="16" customFormat="1" ht="12.75">
      <c r="A23" s="123" t="s">
        <v>128</v>
      </c>
      <c r="B23" s="111">
        <f>SUM(B21:B22)</f>
        <v>0</v>
      </c>
      <c r="C23" s="111">
        <f>SUM(C21:C22)</f>
        <v>0</v>
      </c>
      <c r="D23" s="111">
        <f>SUM(D21:D22)</f>
        <v>-3424547</v>
      </c>
      <c r="E23" s="111">
        <f>SUM(E21:E22)</f>
        <v>0</v>
      </c>
      <c r="F23" s="111">
        <f>SUM(F21:F22)</f>
        <v>931733</v>
      </c>
      <c r="G23" s="111">
        <f>SUM(B23:F23)</f>
        <v>-2492814</v>
      </c>
    </row>
    <row r="24" spans="1:7" s="17" customFormat="1" ht="24">
      <c r="A24" s="122" t="s">
        <v>67</v>
      </c>
      <c r="B24" s="110">
        <v>0</v>
      </c>
      <c r="C24" s="110">
        <v>0</v>
      </c>
      <c r="D24" s="110">
        <v>0</v>
      </c>
      <c r="E24" s="117">
        <v>-9141</v>
      </c>
      <c r="F24" s="117">
        <v>9141</v>
      </c>
      <c r="G24" s="111">
        <f>SUM(B24:F24)</f>
        <v>0</v>
      </c>
    </row>
    <row r="25" spans="1:7" s="17" customFormat="1" ht="13.5" thickBot="1">
      <c r="A25" s="123" t="s">
        <v>129</v>
      </c>
      <c r="B25" s="110">
        <f aca="true" t="shared" si="2" ref="B25:G25">SUM(B24)</f>
        <v>0</v>
      </c>
      <c r="C25" s="110">
        <f t="shared" si="2"/>
        <v>0</v>
      </c>
      <c r="D25" s="110">
        <f t="shared" si="2"/>
        <v>0</v>
      </c>
      <c r="E25" s="110">
        <f t="shared" si="2"/>
        <v>-9141</v>
      </c>
      <c r="F25" s="110">
        <f t="shared" si="2"/>
        <v>9141</v>
      </c>
      <c r="G25" s="110">
        <f t="shared" si="2"/>
        <v>0</v>
      </c>
    </row>
    <row r="26" spans="1:7" s="17" customFormat="1" ht="18.75" customHeight="1" thickBot="1">
      <c r="A26" s="99" t="s">
        <v>152</v>
      </c>
      <c r="B26" s="112">
        <f aca="true" t="shared" si="3" ref="B26:G26">SUM(B19,B23,B25)</f>
        <v>147649693</v>
      </c>
      <c r="C26" s="112">
        <f t="shared" si="3"/>
        <v>-280212</v>
      </c>
      <c r="D26" s="112">
        <f t="shared" si="3"/>
        <v>-337739</v>
      </c>
      <c r="E26" s="112">
        <f t="shared" si="3"/>
        <v>2643392</v>
      </c>
      <c r="F26" s="112">
        <f t="shared" si="3"/>
        <v>-109240015</v>
      </c>
      <c r="G26" s="112">
        <f t="shared" si="3"/>
        <v>40435119</v>
      </c>
    </row>
    <row r="27" spans="1:7" s="17" customFormat="1" ht="13.5" hidden="1" thickTop="1">
      <c r="A27" s="138"/>
      <c r="B27" s="139">
        <f>-SUM('Ф-1 '!C33)</f>
        <v>-147649693</v>
      </c>
      <c r="C27" s="139">
        <f>-SUM('Ф-1 '!C34)</f>
        <v>280212</v>
      </c>
      <c r="D27" s="139">
        <f>-SUM('Ф-1 '!C35)</f>
        <v>337739</v>
      </c>
      <c r="E27" s="139">
        <f>-SUM('Ф-1 '!C36)</f>
        <v>-2643392</v>
      </c>
      <c r="F27" s="139">
        <f>-SUM('Ф-1 '!C37)</f>
        <v>109240015</v>
      </c>
      <c r="G27" s="139">
        <f>SUM(B27:F27)</f>
        <v>-40435119</v>
      </c>
    </row>
    <row r="28" spans="1:7" s="17" customFormat="1" ht="13.5" thickTop="1">
      <c r="A28" s="138"/>
      <c r="B28" s="139"/>
      <c r="C28" s="139"/>
      <c r="D28" s="139"/>
      <c r="E28" s="139"/>
      <c r="F28" s="139" t="s">
        <v>10</v>
      </c>
      <c r="G28" s="139" t="s">
        <v>10</v>
      </c>
    </row>
    <row r="29" spans="1:7" s="17" customFormat="1" ht="18.75" customHeight="1">
      <c r="A29" s="138"/>
      <c r="B29" s="139"/>
      <c r="C29" s="139"/>
      <c r="D29" s="139"/>
      <c r="E29" s="139"/>
      <c r="F29" s="139" t="s">
        <v>10</v>
      </c>
      <c r="G29" s="139"/>
    </row>
    <row r="30" spans="1:7" s="17" customFormat="1" ht="12.75">
      <c r="A30" s="51"/>
      <c r="B30" s="55"/>
      <c r="C30" s="55"/>
      <c r="D30" s="55"/>
      <c r="E30" s="55"/>
      <c r="F30" s="55" t="s">
        <v>10</v>
      </c>
      <c r="G30" s="27" t="s">
        <v>10</v>
      </c>
    </row>
    <row r="31" spans="1:7" s="17" customFormat="1" ht="15.75" customHeight="1">
      <c r="A31" s="171" t="s">
        <v>136</v>
      </c>
      <c r="B31" s="171"/>
      <c r="C31" s="171"/>
      <c r="D31" s="171"/>
      <c r="E31" s="171"/>
      <c r="F31" s="109"/>
      <c r="G31" s="27"/>
    </row>
    <row r="32" spans="1:7" s="17" customFormat="1" ht="15.75" customHeight="1">
      <c r="A32" s="10"/>
      <c r="B32" s="10"/>
      <c r="C32" s="10"/>
      <c r="D32" s="10"/>
      <c r="E32" s="10"/>
      <c r="F32" s="54"/>
      <c r="G32" s="27"/>
    </row>
    <row r="33" spans="1:6" s="17" customFormat="1" ht="15.75">
      <c r="A33" s="11"/>
      <c r="B33" s="12"/>
      <c r="C33" s="12"/>
      <c r="D33" s="11"/>
      <c r="E33" s="12"/>
      <c r="F33" s="54"/>
    </row>
    <row r="34" spans="1:6" s="17" customFormat="1" ht="15.75" customHeight="1">
      <c r="A34" s="171" t="s">
        <v>141</v>
      </c>
      <c r="B34" s="171"/>
      <c r="C34" s="171"/>
      <c r="D34" s="171"/>
      <c r="E34" s="171"/>
      <c r="F34" s="54"/>
    </row>
    <row r="35" spans="1:6" s="17" customFormat="1" ht="15.75">
      <c r="A35" s="10"/>
      <c r="B35" s="25"/>
      <c r="C35" s="10"/>
      <c r="D35" s="171" t="s">
        <v>10</v>
      </c>
      <c r="E35" s="171"/>
      <c r="F35" s="54"/>
    </row>
    <row r="36" spans="1:6" s="17" customFormat="1" ht="12.75">
      <c r="A36" s="51"/>
      <c r="B36" s="54"/>
      <c r="C36" s="54"/>
      <c r="D36" s="54"/>
      <c r="E36" s="54"/>
      <c r="F36" s="54"/>
    </row>
    <row r="37" spans="1:6" s="17" customFormat="1" ht="12.75">
      <c r="A37" s="51"/>
      <c r="B37" s="54"/>
      <c r="C37" s="54"/>
      <c r="D37" s="54"/>
      <c r="E37" s="54"/>
      <c r="F37" s="54"/>
    </row>
    <row r="38" spans="1:6" s="17" customFormat="1" ht="12.75">
      <c r="A38" s="51"/>
      <c r="B38" s="54"/>
      <c r="C38" s="54"/>
      <c r="D38" s="54"/>
      <c r="E38" s="54"/>
      <c r="F38" s="54"/>
    </row>
    <row r="39" spans="1:6" s="17" customFormat="1" ht="12.75">
      <c r="A39" s="51"/>
      <c r="B39" s="54"/>
      <c r="C39" s="54"/>
      <c r="D39" s="54"/>
      <c r="E39" s="54"/>
      <c r="F39" s="54"/>
    </row>
    <row r="40" spans="1:5" s="17" customFormat="1" ht="14.25">
      <c r="A40" s="18"/>
      <c r="B40" s="19"/>
      <c r="C40" s="20"/>
      <c r="E40" s="21"/>
    </row>
    <row r="41" spans="1:5" s="22" customFormat="1" ht="19.5" customHeight="1">
      <c r="A41" s="167" t="s">
        <v>10</v>
      </c>
      <c r="B41" s="167"/>
      <c r="C41" s="167"/>
      <c r="E41" s="23"/>
    </row>
  </sheetData>
  <sheetProtection/>
  <mergeCells count="7">
    <mergeCell ref="A34:E34"/>
    <mergeCell ref="A5:F5"/>
    <mergeCell ref="A6:F6"/>
    <mergeCell ref="A41:C41"/>
    <mergeCell ref="A8:C8"/>
    <mergeCell ref="D35:E35"/>
    <mergeCell ref="A31:E31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Туктубаев Надир Узбекович</cp:lastModifiedBy>
  <cp:lastPrinted>2022-04-29T08:19:35Z</cp:lastPrinted>
  <dcterms:created xsi:type="dcterms:W3CDTF">2009-05-05T06:44:20Z</dcterms:created>
  <dcterms:modified xsi:type="dcterms:W3CDTF">2022-05-19T04:33:47Z</dcterms:modified>
  <cp:category/>
  <cp:version/>
  <cp:contentType/>
  <cp:contentStatus/>
</cp:coreProperties>
</file>