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79F672D-BBE1-4F86-9A8C-524A2AD50431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ОФП" sheetId="1" r:id="rId1"/>
    <sheet name="ОПиУ" sheetId="2" r:id="rId2"/>
    <sheet name="Капитал" sheetId="3" r:id="rId3"/>
    <sheet name="ДДС" sheetId="4" r:id="rId4"/>
  </sheets>
  <definedNames>
    <definedName name="_xlnm.Print_Area" localSheetId="3">ДДС!$A$1:$D$49</definedName>
    <definedName name="_xlnm.Print_Area" localSheetId="2">Капитал!$A$1:$K$36</definedName>
    <definedName name="_xlnm.Print_Area" localSheetId="1">ОПиУ!$A$1:$D$48</definedName>
    <definedName name="_xlnm.Print_Area" localSheetId="0">ОФП!$A$1:$E$55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D19" i="2"/>
  <c r="D44" i="1"/>
  <c r="D34" i="1"/>
  <c r="D43" i="1" s="1"/>
  <c r="D33" i="4" l="1"/>
  <c r="D25" i="4"/>
  <c r="I25" i="3"/>
  <c r="K14" i="3"/>
  <c r="D24" i="2" l="1"/>
  <c r="D28" i="2" s="1"/>
  <c r="D11" i="1" l="1"/>
  <c r="D10" i="2" l="1"/>
  <c r="K16" i="3" l="1"/>
  <c r="K6" i="3"/>
  <c r="C33" i="4" l="1"/>
  <c r="G12" i="3"/>
  <c r="K19" i="3" l="1"/>
  <c r="G25" i="3"/>
  <c r="D13" i="4" l="1"/>
  <c r="E42" i="1" l="1"/>
  <c r="E34" i="1"/>
  <c r="E25" i="1"/>
  <c r="E17" i="1"/>
  <c r="E11" i="1"/>
  <c r="E18" i="1" l="1"/>
  <c r="E44" i="1"/>
  <c r="E43" i="1"/>
  <c r="C25" i="4"/>
  <c r="D16" i="4"/>
  <c r="C13" i="4"/>
  <c r="C16" i="4" s="1"/>
  <c r="I10" i="3"/>
  <c r="I14" i="3" s="1"/>
  <c r="G10" i="3"/>
  <c r="G14" i="3" s="1"/>
  <c r="E10" i="3"/>
  <c r="E14" i="3" s="1"/>
  <c r="C10" i="3"/>
  <c r="C14" i="3" s="1"/>
  <c r="C25" i="3" s="1"/>
  <c r="K8" i="3"/>
  <c r="K10" i="3" s="1"/>
  <c r="D42" i="1"/>
  <c r="D38" i="4" l="1"/>
  <c r="C38" i="4"/>
  <c r="K12" i="3"/>
  <c r="E25" i="3"/>
  <c r="K22" i="3"/>
  <c r="C40" i="4" l="1"/>
  <c r="E40" i="4" s="1"/>
  <c r="D32" i="2"/>
  <c r="C10" i="2"/>
  <c r="C19" i="2" l="1"/>
  <c r="C24" i="2" s="1"/>
  <c r="C28" i="2" s="1"/>
  <c r="D25" i="1" l="1"/>
  <c r="D17" i="1"/>
  <c r="D18" i="1" s="1"/>
  <c r="I20" i="3" l="1"/>
  <c r="M25" i="3" l="1"/>
  <c r="C32" i="2"/>
  <c r="K18" i="3"/>
  <c r="K20" i="3" l="1"/>
  <c r="K25" i="3" l="1"/>
  <c r="L25" i="3" s="1"/>
</calcChain>
</file>

<file path=xl/sharedStrings.xml><?xml version="1.0" encoding="utf-8"?>
<sst xmlns="http://schemas.openxmlformats.org/spreadsheetml/2006/main" count="154" uniqueCount="116">
  <si>
    <t>В тысячах тенге</t>
  </si>
  <si>
    <t>АКТИВЫ</t>
  </si>
  <si>
    <t>ДОЛГОСРОЧНЫЕ АКТИВЫ:</t>
  </si>
  <si>
    <t>Основные средства</t>
  </si>
  <si>
    <t>Нематериальные активы</t>
  </si>
  <si>
    <t>Прочие долгосрочные активы</t>
  </si>
  <si>
    <t>Товарно-материальные запасы</t>
  </si>
  <si>
    <t>Денежные средства и их эквиваленты</t>
  </si>
  <si>
    <t>ИТОГО АКТИВЫ</t>
  </si>
  <si>
    <t>Резерв по переоценке</t>
  </si>
  <si>
    <t>Нераспределенная прибыль</t>
  </si>
  <si>
    <t>Итого собственный капитал</t>
  </si>
  <si>
    <t>ДОЛГОСРОЧНЫЕ ОБЯЗАТЕЛЬСТВА:</t>
  </si>
  <si>
    <t>Оценочное обязательство на приобретение основных средств</t>
  </si>
  <si>
    <t xml:space="preserve">Обязательство по налогам к уплате, кроме налога на прибыль </t>
  </si>
  <si>
    <t>ИТОГО СОБСТВЕННЫЙ КАПИТАЛ И ОБЯЗАТЕЛЬСТВА</t>
  </si>
  <si>
    <t>АО "МАНГИСТАУСКАЯ РЕГИОНАЛЬНАЯ ЭЛЕКТРОСЕТЕВАЯ КОМПАНИЯ"</t>
  </si>
  <si>
    <t>Выручка</t>
  </si>
  <si>
    <t>Валовая прибыль</t>
  </si>
  <si>
    <t>Расходы по реализации</t>
  </si>
  <si>
    <t>Финансовые расходы</t>
  </si>
  <si>
    <t>Финансовые доходы</t>
  </si>
  <si>
    <t xml:space="preserve">Прочие доходы </t>
  </si>
  <si>
    <t>Прочие расходы</t>
  </si>
  <si>
    <t>Прибыль до налогообложения</t>
  </si>
  <si>
    <t>Прибыль за год</t>
  </si>
  <si>
    <t>Примечания</t>
  </si>
  <si>
    <t>Итого долгосрочные активы</t>
  </si>
  <si>
    <t>Краткосрочные активы</t>
  </si>
  <si>
    <t>Торговая дебиторская задолженность по основной деятельности и прочие текущие активы</t>
  </si>
  <si>
    <t>Предоплаты по налогу на прибыль</t>
  </si>
  <si>
    <t>Итого краткосрочные активы</t>
  </si>
  <si>
    <t xml:space="preserve">СОБСТВЕННЫЙ КАПИТАЛ </t>
  </si>
  <si>
    <t>Капитал и резервы</t>
  </si>
  <si>
    <t>Акционерный капитал</t>
  </si>
  <si>
    <t>Собственные акции, выкупленные у акционеров</t>
  </si>
  <si>
    <t>ОБЯЗАТЕЛЬСТВА</t>
  </si>
  <si>
    <t>Отложенный доход по корректировке справедливой стоимости займа</t>
  </si>
  <si>
    <t>Привилегированные акции</t>
  </si>
  <si>
    <t>Долгосрочные вознаграждения работникам</t>
  </si>
  <si>
    <t>Итого долгосрочные обязательства</t>
  </si>
  <si>
    <t>Краткосрочные обязательства</t>
  </si>
  <si>
    <t>Торговая кредиторская задолженность и прочие текущие обязательства</t>
  </si>
  <si>
    <t>Итого краткосрочные обязательства</t>
  </si>
  <si>
    <t>Итого обязательства</t>
  </si>
  <si>
    <t>От имени руководства Компании:</t>
  </si>
  <si>
    <t>Ожакаева Ж. Д.</t>
  </si>
  <si>
    <t>Главный бухгалтер</t>
  </si>
  <si>
    <t>Заместитель Председателя Правления по экономике и финансам</t>
  </si>
  <si>
    <t>Примечание</t>
  </si>
  <si>
    <t>-</t>
  </si>
  <si>
    <t>Итого совокупный доход за год</t>
  </si>
  <si>
    <t>Прибыль на акцию, причитающаяся акционерам Компании, базовая и разводненная (в тенге на акцию)</t>
  </si>
  <si>
    <t>Простые акции</t>
  </si>
  <si>
    <t>Административные расходы</t>
  </si>
  <si>
    <t>Чистый (убыток)/доход  от курсовой разницы, нетто</t>
  </si>
  <si>
    <t>Операционная прибыль</t>
  </si>
  <si>
    <t xml:space="preserve">Нераспределенная прибыль
</t>
  </si>
  <si>
    <t xml:space="preserve">Итого капитал
</t>
  </si>
  <si>
    <t>Амортизация резерва по переоценке</t>
  </si>
  <si>
    <t>ОПЕРАЦИОННАЯ ДЕЯТЕЛЬНОСТЬ</t>
  </si>
  <si>
    <t>Средства, полученные от покупателей</t>
  </si>
  <si>
    <t>Прочие поступления</t>
  </si>
  <si>
    <t>Платежи поставщикам и работникам</t>
  </si>
  <si>
    <t>Платежи по аренде</t>
  </si>
  <si>
    <t>Прочие выплаты</t>
  </si>
  <si>
    <t xml:space="preserve">Денежные средства, полученные от операционной деятельности </t>
  </si>
  <si>
    <t>Другие платежи в бюджет</t>
  </si>
  <si>
    <t>Налог на прибыль</t>
  </si>
  <si>
    <t>Чистые денежные средства, полученные от операционной деятельности</t>
  </si>
  <si>
    <t>ИНВЕСТИЦИОННАЯ ДЕЯТЕЛЬНОСТЬ</t>
  </si>
  <si>
    <t>Приобретение основных средств</t>
  </si>
  <si>
    <t>Долгосрочные авансы выданные на реконструкцию и модернизацию основных средств</t>
  </si>
  <si>
    <t>Вклад в денежные средства, ограниченные в использовании</t>
  </si>
  <si>
    <t>Проценты полученные</t>
  </si>
  <si>
    <t>Чистые денежные средства использованные в инвестиционной деятельности</t>
  </si>
  <si>
    <t>ФИНАНСОВАЯ ДЕЯТЕЛЬНОСТЬ</t>
  </si>
  <si>
    <t>Погашение займов</t>
  </si>
  <si>
    <t>Проценты уплаченные</t>
  </si>
  <si>
    <t>Выплата дивидендов</t>
  </si>
  <si>
    <t>Чистые денежные средства использованные в финансовой деятельности</t>
  </si>
  <si>
    <t>Влияния изменения обменных курсов на денежные средства и их эквиваленты</t>
  </si>
  <si>
    <t>Изменение в резерве ожидаемых кредитных убытков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</si>
  <si>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</si>
  <si>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</si>
  <si>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</si>
  <si>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Прочий совокупный доход, за вычетом налога на прибыль </t>
  </si>
  <si>
    <t xml:space="preserve">ПРОМЕЖУТОЧНЫЙ СОКРАЩЕННЫЙ ОТЧЕТ О ПРИБЫЛЯХ И УБЫТКАХ И ПРОЧЕМ СОВОКУПНОМ ДОХОДЕ </t>
  </si>
  <si>
    <t xml:space="preserve">ПРОМЕЖУТОЧНЫЙ СОКРАЩЕННЫЙ ОТЧЕТ О ФИНАНСОВОМ ПОЛОЖЕНИИ </t>
  </si>
  <si>
    <t>Итого прибыль и прочий совокупный доход за период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</si>
  <si>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</si>
  <si>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Изъятие денежных вкладов</t>
  </si>
  <si>
    <t>Прочее</t>
  </si>
  <si>
    <t>1 января 2023 г.</t>
  </si>
  <si>
    <t>6 месяцев, закончившихся 30 июня 2023 г.</t>
  </si>
  <si>
    <t>Исмагулова Э.Б.</t>
  </si>
  <si>
    <t>по состоянию на 30 июня 2024 г. (неаудировано)</t>
  </si>
  <si>
    <t>31 декабря 2023</t>
  </si>
  <si>
    <t>30 июня 2024г.</t>
  </si>
  <si>
    <t>за 6 месяцев, закончившихся 30 июня 2024 г. (неаудировано)</t>
  </si>
  <si>
    <t>6 месяцев, закончившихся 30 июня 2024 г.</t>
  </si>
  <si>
    <t xml:space="preserve">ПРОМЕЖУТОЧНЫЙ СОКРАЩЕННЫЙ ОТЧЕТ ОБ ИЗМЕНЕНИЯХ В СОБСТВЕННОМ КАПИТАЛЕ 
за 6 месяцев, закончившихся 30 июня 2024 г. (неаудировано)
</t>
  </si>
  <si>
    <t>Прибыль за 6 месяцев 2023г.</t>
  </si>
  <si>
    <t>1 января 2024 г.</t>
  </si>
  <si>
    <t>Прибыль за 6 месяцев 2024 г.</t>
  </si>
  <si>
    <t xml:space="preserve">ПРОМЕЖУТОЧНЫЙ СОКРАЩЕННЫЙ ОТЧЕТ О ДВИЖЕНИИ ДЕНЕЖНЫХ СРЕДСТВ                                                                                                                                                               за 6 месяцев, закончившихся 30 июня 2024 г. (неаудировано)                 </t>
  </si>
  <si>
    <t>30 июня 2023 г.</t>
  </si>
  <si>
    <t>30 июня 2024 г.</t>
  </si>
  <si>
    <t xml:space="preserve">Займы </t>
  </si>
  <si>
    <t>Обязательство по отложенному налогу на прибыль</t>
  </si>
  <si>
    <t>Займы</t>
  </si>
  <si>
    <t>Авансы от потребителей</t>
  </si>
  <si>
    <t>Доходы будущих периодов по займам от потребителей</t>
  </si>
  <si>
    <t>Себестоимость</t>
  </si>
  <si>
    <t>Восстановление / (начисление) резерва под ожидаемые кредитные убытки</t>
  </si>
  <si>
    <t>Расходы по налогу на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</si>
</sst>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.00_р_._-;\-* #,##0.00_р_._-;_-* &quot;-&quot;??_р_._-;_-@_-"/>
    <numFmt numFmtId="166" formatCode="_(* #,##0_);_(* \(#,##0\);_(* &quot;-&quot;_);_(@_)"/>
    <numFmt numFmtId="167" formatCode="_(* #,##0_);_(* \(#,##0\);_(* &quot;-&quot;??_);_(@_)"/>
    <numFmt numFmtId="168" formatCode="#,##0,"/>
    <numFmt numFmtId="169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/>
    <xf numFmtId="164" fontId="2" fillId="0" borderId="0"/>
    <xf numFmtId="165" fontId="3" fillId="0" borderId="0" applyFont="0" applyFill="0" applyBorder="0" applyAlignment="0" applyProtection="0"/>
    <xf numFmtId="164" fontId="2" fillId="0" borderId="0"/>
    <xf numFmtId="0" fontId="3" fillId="0" borderId="0"/>
    <xf numFmtId="0" fontId="5" fillId="0" borderId="0"/>
    <xf numFmtId="0" fontId="6" fillId="0" borderId="0"/>
  </cellStyleXfs>
  <cellXfs count="149">
    <xf numFmtId="0" fontId="0" fillId="0" borderId="0" xfId="0"/>
    <xf numFmtId="0" fontId="4" fillId="0" borderId="0" xfId="1" applyNumberFormat="1" applyFont="1"/>
    <xf numFmtId="0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/>
    <xf numFmtId="167" fontId="4" fillId="0" borderId="0" xfId="1" applyNumberFormat="1" applyFont="1"/>
    <xf numFmtId="0" fontId="8" fillId="0" borderId="0" xfId="0" applyFont="1"/>
    <xf numFmtId="164" fontId="4" fillId="0" borderId="0" xfId="1" applyFont="1" applyAlignment="1">
      <alignment vertical="top"/>
    </xf>
    <xf numFmtId="164" fontId="4" fillId="0" borderId="0" xfId="1" applyFont="1"/>
    <xf numFmtId="164" fontId="10" fillId="0" borderId="0" xfId="1" applyFont="1" applyAlignment="1">
      <alignment horizontal="center"/>
    </xf>
    <xf numFmtId="164" fontId="11" fillId="0" borderId="1" xfId="2" applyFont="1" applyBorder="1" applyAlignment="1">
      <alignment wrapText="1"/>
    </xf>
    <xf numFmtId="164" fontId="7" fillId="0" borderId="0" xfId="1" applyFont="1" applyAlignment="1">
      <alignment horizontal="center" vertical="center"/>
    </xf>
    <xf numFmtId="15" fontId="7" fillId="0" borderId="1" xfId="2" quotePrefix="1" applyNumberFormat="1" applyFont="1" applyBorder="1" applyAlignment="1">
      <alignment horizontal="center" wrapText="1"/>
    </xf>
    <xf numFmtId="0" fontId="7" fillId="0" borderId="0" xfId="0" applyFont="1"/>
    <xf numFmtId="164" fontId="7" fillId="0" borderId="0" xfId="2" applyFont="1" applyAlignment="1">
      <alignment horizontal="center" vertical="top" wrapText="1"/>
    </xf>
    <xf numFmtId="0" fontId="11" fillId="0" borderId="0" xfId="0" applyFont="1"/>
    <xf numFmtId="164" fontId="4" fillId="0" borderId="0" xfId="2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1" applyNumberFormat="1" applyFont="1" applyAlignment="1">
      <alignment horizontal="center" vertical="center"/>
    </xf>
    <xf numFmtId="3" fontId="4" fillId="0" borderId="0" xfId="3" applyNumberFormat="1" applyFont="1" applyFill="1" applyBorder="1" applyAlignment="1">
      <alignment horizontal="right" wrapText="1"/>
    </xf>
    <xf numFmtId="0" fontId="9" fillId="0" borderId="2" xfId="0" applyFont="1" applyBorder="1"/>
    <xf numFmtId="164" fontId="4" fillId="0" borderId="2" xfId="1" applyFont="1" applyBorder="1"/>
    <xf numFmtId="3" fontId="7" fillId="0" borderId="2" xfId="0" applyNumberFormat="1" applyFont="1" applyBorder="1" applyAlignment="1">
      <alignment horizontal="right" wrapText="1"/>
    </xf>
    <xf numFmtId="0" fontId="12" fillId="0" borderId="0" xfId="0" applyFont="1"/>
    <xf numFmtId="3" fontId="8" fillId="0" borderId="0" xfId="0" applyNumberFormat="1" applyFont="1"/>
    <xf numFmtId="0" fontId="13" fillId="0" borderId="0" xfId="0" applyFont="1" applyAlignment="1">
      <alignment horizontal="left"/>
    </xf>
    <xf numFmtId="0" fontId="7" fillId="0" borderId="2" xfId="0" applyFont="1" applyBorder="1"/>
    <xf numFmtId="3" fontId="10" fillId="0" borderId="2" xfId="0" applyNumberFormat="1" applyFont="1" applyBorder="1" applyAlignment="1">
      <alignment horizontal="right"/>
    </xf>
    <xf numFmtId="0" fontId="9" fillId="0" borderId="0" xfId="0" applyFont="1"/>
    <xf numFmtId="0" fontId="4" fillId="0" borderId="0" xfId="0" applyFont="1"/>
    <xf numFmtId="3" fontId="4" fillId="0" borderId="0" xfId="2" applyNumberFormat="1" applyFont="1" applyAlignment="1">
      <alignment horizontal="right" vertical="top" wrapText="1"/>
    </xf>
    <xf numFmtId="3" fontId="7" fillId="0" borderId="2" xfId="0" applyNumberFormat="1" applyFont="1" applyBorder="1" applyAlignment="1">
      <alignment horizontal="right"/>
    </xf>
    <xf numFmtId="3" fontId="7" fillId="0" borderId="0" xfId="2" applyNumberFormat="1" applyFont="1" applyAlignment="1">
      <alignment horizontal="right" wrapText="1"/>
    </xf>
    <xf numFmtId="3" fontId="7" fillId="0" borderId="0" xfId="1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 indent="3"/>
    </xf>
    <xf numFmtId="0" fontId="15" fillId="0" borderId="0" xfId="0" applyFont="1" applyAlignment="1">
      <alignment horizontal="left" vertical="center" wrapText="1"/>
    </xf>
    <xf numFmtId="0" fontId="9" fillId="0" borderId="3" xfId="0" applyFont="1" applyBorder="1"/>
    <xf numFmtId="0" fontId="8" fillId="0" borderId="0" xfId="1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right"/>
    </xf>
    <xf numFmtId="164" fontId="8" fillId="0" borderId="0" xfId="1" applyFont="1"/>
    <xf numFmtId="164" fontId="11" fillId="0" borderId="1" xfId="4" applyFont="1" applyBorder="1" applyAlignment="1">
      <alignment horizontal="left"/>
    </xf>
    <xf numFmtId="164" fontId="11" fillId="0" borderId="1" xfId="4" applyFont="1" applyBorder="1" applyAlignment="1">
      <alignment horizontal="center"/>
    </xf>
    <xf numFmtId="164" fontId="4" fillId="0" borderId="0" xfId="4" applyFont="1" applyAlignment="1">
      <alignment horizontal="center"/>
    </xf>
    <xf numFmtId="167" fontId="9" fillId="0" borderId="0" xfId="4" applyNumberFormat="1" applyFont="1" applyAlignment="1">
      <alignment horizontal="center" vertical="top" wrapText="1"/>
    </xf>
    <xf numFmtId="164" fontId="4" fillId="0" borderId="0" xfId="4" applyFont="1"/>
    <xf numFmtId="0" fontId="4" fillId="0" borderId="0" xfId="4" applyNumberFormat="1" applyFont="1" applyAlignment="1">
      <alignment horizontal="center"/>
    </xf>
    <xf numFmtId="164" fontId="4" fillId="0" borderId="1" xfId="4" applyFont="1" applyBorder="1"/>
    <xf numFmtId="0" fontId="4" fillId="0" borderId="1" xfId="4" applyNumberFormat="1" applyFont="1" applyBorder="1" applyAlignment="1">
      <alignment horizontal="center"/>
    </xf>
    <xf numFmtId="164" fontId="7" fillId="0" borderId="0" xfId="4" applyFont="1"/>
    <xf numFmtId="3" fontId="9" fillId="0" borderId="0" xfId="4" applyNumberFormat="1" applyFont="1" applyAlignment="1">
      <alignment vertical="center"/>
    </xf>
    <xf numFmtId="0" fontId="7" fillId="0" borderId="0" xfId="4" applyNumberFormat="1" applyFont="1" applyAlignment="1">
      <alignment horizontal="center"/>
    </xf>
    <xf numFmtId="3" fontId="7" fillId="0" borderId="0" xfId="4" applyNumberFormat="1" applyFont="1" applyAlignment="1">
      <alignment vertical="center"/>
    </xf>
    <xf numFmtId="3" fontId="4" fillId="0" borderId="0" xfId="4" applyNumberFormat="1" applyFont="1" applyAlignment="1">
      <alignment vertical="center"/>
    </xf>
    <xf numFmtId="164" fontId="7" fillId="0" borderId="2" xfId="4" applyFont="1" applyBorder="1"/>
    <xf numFmtId="3" fontId="9" fillId="0" borderId="2" xfId="4" applyNumberFormat="1" applyFont="1" applyBorder="1" applyAlignment="1">
      <alignment vertical="center"/>
    </xf>
    <xf numFmtId="3" fontId="4" fillId="0" borderId="0" xfId="4" applyNumberFormat="1" applyFont="1" applyAlignment="1">
      <alignment horizontal="center"/>
    </xf>
    <xf numFmtId="0" fontId="4" fillId="0" borderId="0" xfId="6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3" fontId="4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wrapText="1"/>
    </xf>
    <xf numFmtId="0" fontId="7" fillId="0" borderId="0" xfId="6" applyFont="1" applyAlignment="1">
      <alignment horizontal="left"/>
    </xf>
    <xf numFmtId="0" fontId="4" fillId="0" borderId="0" xfId="6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4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6" fontId="8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wrapText="1"/>
    </xf>
    <xf numFmtId="166" fontId="9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6" fontId="14" fillId="0" borderId="0" xfId="0" applyNumberFormat="1" applyFont="1" applyAlignment="1">
      <alignment vertical="center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166" fontId="9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6" fontId="14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5" applyFont="1" applyAlignment="1">
      <alignment horizontal="center" vertical="top"/>
    </xf>
    <xf numFmtId="0" fontId="8" fillId="0" borderId="0" xfId="5" applyFont="1" applyAlignment="1">
      <alignment horizontal="center" vertical="center"/>
    </xf>
    <xf numFmtId="0" fontId="4" fillId="0" borderId="0" xfId="5" applyFont="1"/>
    <xf numFmtId="3" fontId="8" fillId="0" borderId="0" xfId="5" applyNumberFormat="1" applyFont="1"/>
    <xf numFmtId="0" fontId="16" fillId="0" borderId="0" xfId="0" applyFont="1"/>
    <xf numFmtId="0" fontId="7" fillId="0" borderId="0" xfId="5" applyFont="1"/>
    <xf numFmtId="3" fontId="7" fillId="0" borderId="1" xfId="5" applyNumberFormat="1" applyFont="1" applyBorder="1"/>
    <xf numFmtId="3" fontId="7" fillId="0" borderId="0" xfId="5" applyNumberFormat="1" applyFont="1"/>
    <xf numFmtId="0" fontId="7" fillId="0" borderId="0" xfId="7" applyFont="1" applyAlignment="1">
      <alignment vertical="center"/>
    </xf>
    <xf numFmtId="3" fontId="9" fillId="0" borderId="0" xfId="5" applyNumberFormat="1" applyFont="1"/>
    <xf numFmtId="0" fontId="4" fillId="0" borderId="0" xfId="5" applyFont="1" applyAlignment="1">
      <alignment wrapText="1"/>
    </xf>
    <xf numFmtId="166" fontId="7" fillId="0" borderId="7" xfId="0" applyNumberFormat="1" applyFont="1" applyBorder="1"/>
    <xf numFmtId="0" fontId="4" fillId="0" borderId="0" xfId="5" applyFont="1" applyAlignment="1">
      <alignment horizontal="center"/>
    </xf>
    <xf numFmtId="166" fontId="7" fillId="0" borderId="0" xfId="0" applyNumberFormat="1" applyFont="1"/>
    <xf numFmtId="166" fontId="4" fillId="0" borderId="7" xfId="0" applyNumberFormat="1" applyFont="1" applyBorder="1"/>
    <xf numFmtId="168" fontId="4" fillId="0" borderId="0" xfId="1" applyNumberFormat="1" applyFont="1"/>
    <xf numFmtId="166" fontId="8" fillId="0" borderId="0" xfId="0" applyNumberFormat="1" applyFont="1"/>
    <xf numFmtId="0" fontId="15" fillId="0" borderId="0" xfId="0" applyFont="1" applyAlignment="1">
      <alignment vertical="center"/>
    </xf>
    <xf numFmtId="0" fontId="8" fillId="0" borderId="4" xfId="0" applyFont="1" applyBorder="1"/>
    <xf numFmtId="0" fontId="15" fillId="0" borderId="1" xfId="0" applyFont="1" applyBorder="1" applyAlignment="1">
      <alignment vertical="center"/>
    </xf>
    <xf numFmtId="0" fontId="7" fillId="0" borderId="2" xfId="5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3" fontId="8" fillId="0" borderId="0" xfId="5" applyNumberFormat="1" applyFont="1" applyAlignment="1">
      <alignment horizontal="right"/>
    </xf>
    <xf numFmtId="164" fontId="4" fillId="0" borderId="0" xfId="4" applyFont="1" applyAlignment="1">
      <alignment wrapText="1"/>
    </xf>
    <xf numFmtId="2" fontId="7" fillId="0" borderId="0" xfId="1" applyNumberFormat="1" applyFont="1"/>
    <xf numFmtId="3" fontId="4" fillId="2" borderId="0" xfId="3" applyNumberFormat="1" applyFont="1" applyFill="1" applyBorder="1" applyAlignment="1">
      <alignment horizontal="right" wrapText="1"/>
    </xf>
    <xf numFmtId="166" fontId="8" fillId="0" borderId="0" xfId="0" applyNumberFormat="1" applyFont="1" applyAlignment="1">
      <alignment horizontal="right" vertical="center"/>
    </xf>
    <xf numFmtId="169" fontId="8" fillId="0" borderId="0" xfId="0" applyNumberFormat="1" applyFont="1" applyAlignment="1">
      <alignment vertical="center"/>
    </xf>
    <xf numFmtId="169" fontId="14" fillId="0" borderId="0" xfId="0" applyNumberFormat="1" applyFont="1" applyAlignment="1">
      <alignment vertical="center"/>
    </xf>
    <xf numFmtId="169" fontId="9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 indent="3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6" fillId="0" borderId="4" xfId="0" applyFont="1" applyBorder="1" applyAlignment="1">
      <alignment horizontal="left" vertical="center" wrapText="1" indent="3"/>
    </xf>
    <xf numFmtId="0" fontId="15" fillId="0" borderId="6" xfId="0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" fontId="4" fillId="0" borderId="0" xfId="2" applyNumberFormat="1" applyFont="1" applyFill="1" applyAlignment="1">
      <alignment horizontal="right" vertical="top" wrapText="1"/>
    </xf>
    <xf numFmtId="3" fontId="7" fillId="0" borderId="2" xfId="0" applyNumberFormat="1" applyFont="1" applyFill="1" applyBorder="1" applyAlignment="1">
      <alignment horizontal="right"/>
    </xf>
    <xf numFmtId="3" fontId="7" fillId="0" borderId="0" xfId="2" applyNumberFormat="1" applyFont="1" applyFill="1" applyAlignment="1">
      <alignment horizontal="right" wrapText="1"/>
    </xf>
  </cellXfs>
  <cellStyles count="8">
    <cellStyle name="Normal 10" xfId="5" xr:uid="{00000000-0005-0000-0000-000000000000}"/>
    <cellStyle name="Normal 2 2 2" xfId="7" xr:uid="{00000000-0005-0000-0000-000001000000}"/>
    <cellStyle name="Normal 7" xfId="4" xr:uid="{00000000-0005-0000-0000-000002000000}"/>
    <cellStyle name="Normal 8" xfId="2" xr:uid="{00000000-0005-0000-0000-000003000000}"/>
    <cellStyle name="Обычный" xfId="0" builtinId="0"/>
    <cellStyle name="Обычный 2 2" xfId="1" xr:uid="{00000000-0005-0000-0000-000005000000}"/>
    <cellStyle name="Обычный_ОПУ" xfId="6" xr:uid="{00000000-0005-0000-0000-000006000000}"/>
    <cellStyle name="Финансовый 1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view="pageBreakPreview" zoomScale="120" zoomScaleNormal="120" zoomScaleSheetLayoutView="120" workbookViewId="0">
      <selection activeCell="A30" sqref="A30:B30"/>
    </sheetView>
  </sheetViews>
  <sheetFormatPr defaultColWidth="8.85546875" defaultRowHeight="12.75" x14ac:dyDescent="0.2"/>
  <cols>
    <col min="1" max="1" width="22" style="6" customWidth="1"/>
    <col min="2" max="2" width="30.28515625" style="6" customWidth="1"/>
    <col min="3" max="3" width="13" style="6" customWidth="1"/>
    <col min="4" max="4" width="18" style="6" customWidth="1"/>
    <col min="5" max="5" width="16.140625" style="6" customWidth="1"/>
    <col min="6" max="6" width="8.85546875" style="6"/>
    <col min="7" max="7" width="9.5703125" style="6" bestFit="1" customWidth="1"/>
    <col min="8" max="16384" width="8.85546875" style="6"/>
  </cols>
  <sheetData>
    <row r="1" spans="1:5" x14ac:dyDescent="0.2">
      <c r="A1" s="136" t="s">
        <v>16</v>
      </c>
      <c r="B1" s="136"/>
      <c r="C1" s="136"/>
      <c r="D1" s="136"/>
    </row>
    <row r="2" spans="1:5" ht="24.6" customHeight="1" x14ac:dyDescent="0.2">
      <c r="A2" s="137" t="s">
        <v>88</v>
      </c>
      <c r="B2" s="137"/>
      <c r="C2" s="137"/>
      <c r="D2" s="137"/>
    </row>
    <row r="3" spans="1:5" x14ac:dyDescent="0.2">
      <c r="A3" s="137" t="s">
        <v>96</v>
      </c>
      <c r="B3" s="137"/>
      <c r="C3" s="137"/>
      <c r="D3" s="137"/>
    </row>
    <row r="4" spans="1:5" x14ac:dyDescent="0.2">
      <c r="A4" s="7"/>
      <c r="B4" s="8"/>
      <c r="C4" s="8"/>
      <c r="D4" s="9"/>
    </row>
    <row r="5" spans="1:5" x14ac:dyDescent="0.2">
      <c r="A5" s="10" t="s">
        <v>0</v>
      </c>
      <c r="B5" s="10"/>
      <c r="C5" s="11" t="s">
        <v>26</v>
      </c>
      <c r="D5" s="12" t="s">
        <v>98</v>
      </c>
      <c r="E5" s="12" t="s">
        <v>97</v>
      </c>
    </row>
    <row r="6" spans="1:5" x14ac:dyDescent="0.2">
      <c r="A6" s="13" t="s">
        <v>1</v>
      </c>
      <c r="B6" s="8"/>
      <c r="C6" s="8"/>
      <c r="D6" s="14"/>
      <c r="E6" s="14"/>
    </row>
    <row r="7" spans="1:5" x14ac:dyDescent="0.2">
      <c r="A7" s="15" t="s">
        <v>2</v>
      </c>
      <c r="B7" s="8"/>
      <c r="C7" s="8"/>
      <c r="D7" s="16"/>
      <c r="E7" s="16"/>
    </row>
    <row r="8" spans="1:5" x14ac:dyDescent="0.2">
      <c r="A8" s="17" t="s">
        <v>3</v>
      </c>
      <c r="B8" s="8"/>
      <c r="C8" s="18">
        <v>5</v>
      </c>
      <c r="D8" s="19">
        <v>56106984.856700003</v>
      </c>
      <c r="E8" s="19">
        <v>56163963.887360014</v>
      </c>
    </row>
    <row r="9" spans="1:5" x14ac:dyDescent="0.2">
      <c r="A9" s="17" t="s">
        <v>4</v>
      </c>
      <c r="B9" s="8"/>
      <c r="C9" s="18"/>
      <c r="D9" s="19">
        <v>454812.33743000001</v>
      </c>
      <c r="E9" s="19">
        <v>492882.85435000004</v>
      </c>
    </row>
    <row r="10" spans="1:5" x14ac:dyDescent="0.2">
      <c r="A10" s="17" t="s">
        <v>5</v>
      </c>
      <c r="B10" s="8"/>
      <c r="C10" s="18">
        <v>6</v>
      </c>
      <c r="D10" s="19">
        <v>2243.7596600000002</v>
      </c>
      <c r="E10" s="19">
        <v>51224</v>
      </c>
    </row>
    <row r="11" spans="1:5" x14ac:dyDescent="0.2">
      <c r="A11" s="20" t="s">
        <v>27</v>
      </c>
      <c r="B11" s="21"/>
      <c r="D11" s="22">
        <f>SUM(D8:D10)</f>
        <v>56564040.953790002</v>
      </c>
      <c r="E11" s="22">
        <f>SUM(E8:E10)</f>
        <v>56708070.741710015</v>
      </c>
    </row>
    <row r="12" spans="1:5" x14ac:dyDescent="0.2">
      <c r="A12" s="15" t="s">
        <v>28</v>
      </c>
      <c r="B12" s="8"/>
      <c r="D12" s="19"/>
      <c r="E12" s="19"/>
    </row>
    <row r="13" spans="1:5" x14ac:dyDescent="0.2">
      <c r="A13" s="17" t="s">
        <v>6</v>
      </c>
      <c r="B13" s="8"/>
      <c r="C13" s="18"/>
      <c r="D13" s="19">
        <v>539307</v>
      </c>
      <c r="E13" s="19">
        <v>319226</v>
      </c>
    </row>
    <row r="14" spans="1:5" ht="24.75" customHeight="1" x14ac:dyDescent="0.2">
      <c r="A14" s="135" t="s">
        <v>29</v>
      </c>
      <c r="B14" s="135"/>
      <c r="C14" s="18">
        <v>7</v>
      </c>
      <c r="D14" s="124">
        <v>1849771</v>
      </c>
      <c r="E14" s="19">
        <v>1442171</v>
      </c>
    </row>
    <row r="15" spans="1:5" x14ac:dyDescent="0.2">
      <c r="A15" s="135" t="s">
        <v>30</v>
      </c>
      <c r="B15" s="135"/>
      <c r="C15" s="18">
        <v>8</v>
      </c>
      <c r="D15" s="19">
        <v>52609</v>
      </c>
      <c r="E15" s="19">
        <v>36148</v>
      </c>
    </row>
    <row r="16" spans="1:5" x14ac:dyDescent="0.2">
      <c r="A16" s="17" t="s">
        <v>7</v>
      </c>
      <c r="B16" s="8"/>
      <c r="C16" s="18">
        <v>9</v>
      </c>
      <c r="D16" s="19">
        <v>1370571</v>
      </c>
      <c r="E16" s="19">
        <v>764764</v>
      </c>
    </row>
    <row r="17" spans="1:7" x14ac:dyDescent="0.2">
      <c r="A17" s="20" t="s">
        <v>31</v>
      </c>
      <c r="B17" s="21"/>
      <c r="C17" s="18"/>
      <c r="D17" s="22">
        <f>SUM(D12:D16)</f>
        <v>3812258</v>
      </c>
      <c r="E17" s="22">
        <f>SUM(E12:E16)</f>
        <v>2562309</v>
      </c>
    </row>
    <row r="18" spans="1:7" ht="13.5" thickBot="1" x14ac:dyDescent="0.25">
      <c r="A18" s="41" t="s">
        <v>8</v>
      </c>
      <c r="B18" s="41"/>
      <c r="C18" s="42"/>
      <c r="D18" s="43">
        <f>D11+D17</f>
        <v>60376298.953790002</v>
      </c>
      <c r="E18" s="43">
        <f>E11+E17</f>
        <v>59270379.741710015</v>
      </c>
    </row>
    <row r="19" spans="1:7" x14ac:dyDescent="0.2">
      <c r="A19" s="13" t="s">
        <v>32</v>
      </c>
      <c r="B19" s="8"/>
      <c r="C19" s="18"/>
      <c r="D19" s="19"/>
      <c r="E19" s="19"/>
    </row>
    <row r="20" spans="1:7" x14ac:dyDescent="0.2">
      <c r="A20" s="23" t="s">
        <v>33</v>
      </c>
      <c r="B20" s="8"/>
      <c r="C20" s="18"/>
      <c r="D20" s="19"/>
      <c r="E20" s="19"/>
    </row>
    <row r="21" spans="1:7" x14ac:dyDescent="0.2">
      <c r="A21" s="6" t="s">
        <v>34</v>
      </c>
      <c r="B21" s="8"/>
      <c r="C21" s="18">
        <v>10</v>
      </c>
      <c r="D21" s="19">
        <v>1712762</v>
      </c>
      <c r="E21" s="19">
        <v>1712762</v>
      </c>
    </row>
    <row r="22" spans="1:7" x14ac:dyDescent="0.2">
      <c r="A22" s="6" t="s">
        <v>35</v>
      </c>
      <c r="B22" s="8"/>
      <c r="C22" s="18">
        <v>10</v>
      </c>
      <c r="D22" s="80">
        <v>-38924</v>
      </c>
      <c r="E22" s="80">
        <v>-38924</v>
      </c>
    </row>
    <row r="23" spans="1:7" x14ac:dyDescent="0.2">
      <c r="A23" s="17" t="s">
        <v>9</v>
      </c>
      <c r="B23" s="8"/>
      <c r="C23" s="18"/>
      <c r="D23" s="19">
        <v>10180969</v>
      </c>
      <c r="E23" s="19">
        <v>10684103</v>
      </c>
      <c r="F23" s="24"/>
    </row>
    <row r="24" spans="1:7" x14ac:dyDescent="0.2">
      <c r="A24" s="25" t="s">
        <v>10</v>
      </c>
      <c r="B24" s="8"/>
      <c r="C24" s="18"/>
      <c r="D24" s="124">
        <v>27340932</v>
      </c>
      <c r="E24" s="19">
        <v>23979139</v>
      </c>
      <c r="F24" s="24"/>
      <c r="G24" s="24"/>
    </row>
    <row r="25" spans="1:7" x14ac:dyDescent="0.2">
      <c r="A25" s="26" t="s">
        <v>11</v>
      </c>
      <c r="B25" s="26"/>
      <c r="C25" s="18"/>
      <c r="D25" s="27">
        <f>SUM(D21:D24)</f>
        <v>39195739</v>
      </c>
      <c r="E25" s="27">
        <f>SUM(E21:E24)</f>
        <v>36337080</v>
      </c>
      <c r="F25" s="24"/>
    </row>
    <row r="26" spans="1:7" x14ac:dyDescent="0.2">
      <c r="A26" s="28" t="s">
        <v>36</v>
      </c>
      <c r="B26" s="8"/>
      <c r="C26" s="18"/>
      <c r="D26" s="19"/>
      <c r="E26" s="19"/>
    </row>
    <row r="27" spans="1:7" x14ac:dyDescent="0.2">
      <c r="A27" s="29" t="s">
        <v>12</v>
      </c>
      <c r="B27" s="8"/>
      <c r="C27" s="18"/>
      <c r="D27" s="146"/>
      <c r="E27" s="30"/>
    </row>
    <row r="28" spans="1:7" x14ac:dyDescent="0.2">
      <c r="A28" s="6" t="s">
        <v>108</v>
      </c>
      <c r="B28" s="8"/>
      <c r="C28" s="18">
        <v>11</v>
      </c>
      <c r="D28" s="19">
        <v>6224291</v>
      </c>
      <c r="E28" s="19">
        <v>7330234.3893399993</v>
      </c>
    </row>
    <row r="29" spans="1:7" ht="25.9" customHeight="1" x14ac:dyDescent="0.2">
      <c r="A29" s="129" t="s">
        <v>37</v>
      </c>
      <c r="B29" s="129"/>
      <c r="C29" s="18"/>
      <c r="D29" s="19">
        <v>180575</v>
      </c>
      <c r="E29" s="19">
        <v>929479</v>
      </c>
    </row>
    <row r="30" spans="1:7" x14ac:dyDescent="0.2">
      <c r="A30" s="129" t="s">
        <v>112</v>
      </c>
      <c r="B30" s="129"/>
      <c r="C30" s="18"/>
      <c r="D30" s="19">
        <v>895914</v>
      </c>
      <c r="E30" s="19">
        <v>190733</v>
      </c>
    </row>
    <row r="31" spans="1:7" x14ac:dyDescent="0.2">
      <c r="A31" s="6" t="s">
        <v>38</v>
      </c>
      <c r="B31" s="8"/>
      <c r="C31" s="18">
        <v>10</v>
      </c>
      <c r="D31" s="19">
        <v>44000</v>
      </c>
      <c r="E31" s="19">
        <v>44000</v>
      </c>
    </row>
    <row r="32" spans="1:7" x14ac:dyDescent="0.2">
      <c r="A32" s="6" t="s">
        <v>109</v>
      </c>
      <c r="B32" s="8"/>
      <c r="C32" s="18"/>
      <c r="D32" s="19">
        <v>5816400</v>
      </c>
      <c r="E32" s="19">
        <v>5816400</v>
      </c>
    </row>
    <row r="33" spans="1:5" x14ac:dyDescent="0.2">
      <c r="A33" s="6" t="s">
        <v>39</v>
      </c>
      <c r="B33" s="8"/>
      <c r="C33" s="18"/>
      <c r="D33" s="19">
        <v>47802</v>
      </c>
      <c r="E33" s="19">
        <v>47802</v>
      </c>
    </row>
    <row r="34" spans="1:5" x14ac:dyDescent="0.2">
      <c r="A34" s="20" t="s">
        <v>40</v>
      </c>
      <c r="B34" s="21"/>
      <c r="C34" s="18"/>
      <c r="D34" s="147">
        <f>SUM(D28:D33)</f>
        <v>13208982</v>
      </c>
      <c r="E34" s="31">
        <f>SUM(E28:E33)</f>
        <v>14358648.389339998</v>
      </c>
    </row>
    <row r="35" spans="1:5" x14ac:dyDescent="0.2">
      <c r="A35" s="23" t="s">
        <v>41</v>
      </c>
      <c r="B35" s="8"/>
      <c r="C35" s="18"/>
      <c r="D35" s="148"/>
      <c r="E35" s="32"/>
    </row>
    <row r="36" spans="1:5" x14ac:dyDescent="0.2">
      <c r="A36" s="6" t="s">
        <v>110</v>
      </c>
      <c r="B36" s="8"/>
      <c r="C36" s="18">
        <v>11</v>
      </c>
      <c r="D36" s="19">
        <v>5156999</v>
      </c>
      <c r="E36" s="19">
        <v>5260232</v>
      </c>
    </row>
    <row r="37" spans="1:5" ht="22.9" customHeight="1" x14ac:dyDescent="0.2">
      <c r="A37" s="135" t="s">
        <v>42</v>
      </c>
      <c r="B37" s="135"/>
      <c r="C37" s="18">
        <v>12</v>
      </c>
      <c r="D37" s="19">
        <v>983897</v>
      </c>
      <c r="E37" s="19">
        <v>1959918</v>
      </c>
    </row>
    <row r="38" spans="1:5" x14ac:dyDescent="0.2">
      <c r="A38" s="17" t="s">
        <v>111</v>
      </c>
      <c r="B38" s="8"/>
      <c r="C38" s="18">
        <v>13</v>
      </c>
      <c r="D38" s="19">
        <v>1399819</v>
      </c>
      <c r="E38" s="19">
        <v>967990</v>
      </c>
    </row>
    <row r="39" spans="1:5" x14ac:dyDescent="0.2">
      <c r="A39" s="129" t="s">
        <v>13</v>
      </c>
      <c r="B39" s="129"/>
      <c r="C39" s="18"/>
      <c r="D39" s="19">
        <v>2961</v>
      </c>
      <c r="E39" s="19">
        <v>53181</v>
      </c>
    </row>
    <row r="40" spans="1:5" x14ac:dyDescent="0.2">
      <c r="A40" s="129" t="s">
        <v>14</v>
      </c>
      <c r="B40" s="129"/>
      <c r="C40" s="18">
        <v>14</v>
      </c>
      <c r="D40" s="19">
        <v>360774</v>
      </c>
      <c r="E40" s="19">
        <v>266203</v>
      </c>
    </row>
    <row r="41" spans="1:5" x14ac:dyDescent="0.2">
      <c r="A41" s="17" t="s">
        <v>112</v>
      </c>
      <c r="B41" s="8"/>
      <c r="C41" s="8"/>
      <c r="D41" s="19">
        <v>67128</v>
      </c>
      <c r="E41" s="19">
        <v>67128</v>
      </c>
    </row>
    <row r="42" spans="1:5" x14ac:dyDescent="0.2">
      <c r="A42" s="28" t="s">
        <v>43</v>
      </c>
      <c r="B42" s="8"/>
      <c r="C42" s="8"/>
      <c r="D42" s="31">
        <f>SUM(D36:D41)</f>
        <v>7971578</v>
      </c>
      <c r="E42" s="31">
        <f>SUM(E36:E41)</f>
        <v>8574652</v>
      </c>
    </row>
    <row r="43" spans="1:5" x14ac:dyDescent="0.2">
      <c r="A43" s="28" t="s">
        <v>44</v>
      </c>
      <c r="B43" s="8"/>
      <c r="C43" s="8"/>
      <c r="D43" s="33">
        <f>D34+D42</f>
        <v>21180560</v>
      </c>
      <c r="E43" s="33">
        <f>E34+E42</f>
        <v>22933300.389339998</v>
      </c>
    </row>
    <row r="44" spans="1:5" ht="13.5" thickBot="1" x14ac:dyDescent="0.25">
      <c r="A44" s="41" t="s">
        <v>15</v>
      </c>
      <c r="B44" s="41"/>
      <c r="C44" s="44"/>
      <c r="D44" s="43">
        <f>D25+D34+D42</f>
        <v>60376299</v>
      </c>
      <c r="E44" s="43">
        <f>E25+E34+E42</f>
        <v>59270380.389339998</v>
      </c>
    </row>
    <row r="45" spans="1:5" x14ac:dyDescent="0.2">
      <c r="C45" s="34"/>
      <c r="D45" s="24"/>
      <c r="E45" s="24"/>
    </row>
    <row r="46" spans="1:5" x14ac:dyDescent="0.2">
      <c r="D46" s="24"/>
    </row>
    <row r="47" spans="1:5" x14ac:dyDescent="0.2">
      <c r="A47" s="131" t="s">
        <v>45</v>
      </c>
      <c r="B47" s="131"/>
    </row>
    <row r="48" spans="1:5" x14ac:dyDescent="0.2">
      <c r="A48" s="35"/>
    </row>
    <row r="49" spans="1:5" ht="15" customHeight="1" x14ac:dyDescent="0.2">
      <c r="A49" s="132"/>
      <c r="B49" s="134"/>
      <c r="D49" s="36"/>
      <c r="E49" s="36"/>
    </row>
    <row r="50" spans="1:5" ht="15" customHeight="1" x14ac:dyDescent="0.2">
      <c r="A50" s="132"/>
      <c r="B50" s="134"/>
      <c r="D50" s="36"/>
      <c r="E50" s="36"/>
    </row>
    <row r="51" spans="1:5" ht="5.45" customHeight="1" thickBot="1" x14ac:dyDescent="0.25">
      <c r="A51" s="133"/>
      <c r="B51" s="134"/>
      <c r="D51" s="37"/>
      <c r="E51" s="37"/>
    </row>
    <row r="52" spans="1:5" ht="15.75" customHeight="1" x14ac:dyDescent="0.2">
      <c r="A52" s="38" t="s">
        <v>95</v>
      </c>
      <c r="B52" s="39"/>
      <c r="D52" s="40" t="s">
        <v>46</v>
      </c>
      <c r="E52" s="40"/>
    </row>
    <row r="53" spans="1:5" ht="15" customHeight="1" x14ac:dyDescent="0.2">
      <c r="A53" s="130" t="s">
        <v>48</v>
      </c>
      <c r="B53" s="130"/>
      <c r="D53" s="130" t="s">
        <v>47</v>
      </c>
      <c r="E53" s="130"/>
    </row>
    <row r="54" spans="1:5" ht="15" customHeight="1" x14ac:dyDescent="0.2">
      <c r="A54" s="130"/>
      <c r="B54" s="130"/>
      <c r="D54" s="130"/>
      <c r="E54" s="130"/>
    </row>
    <row r="55" spans="1:5" x14ac:dyDescent="0.2">
      <c r="A55" s="130"/>
      <c r="B55" s="130"/>
      <c r="D55" s="130"/>
      <c r="E55" s="130"/>
    </row>
  </sheetData>
  <mergeCells count="15">
    <mergeCell ref="A1:D1"/>
    <mergeCell ref="A2:D2"/>
    <mergeCell ref="A3:D3"/>
    <mergeCell ref="A14:B14"/>
    <mergeCell ref="A15:B15"/>
    <mergeCell ref="A39:B39"/>
    <mergeCell ref="A40:B40"/>
    <mergeCell ref="A29:B29"/>
    <mergeCell ref="A30:B30"/>
    <mergeCell ref="D53:E55"/>
    <mergeCell ref="A47:B47"/>
    <mergeCell ref="A49:A51"/>
    <mergeCell ref="B49:B51"/>
    <mergeCell ref="A53:B55"/>
    <mergeCell ref="A37:B37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3"/>
  <sheetViews>
    <sheetView view="pageBreakPreview" zoomScale="95" zoomScaleNormal="120" zoomScaleSheetLayoutView="95" workbookViewId="0">
      <selection activeCell="D27" sqref="D27"/>
    </sheetView>
  </sheetViews>
  <sheetFormatPr defaultColWidth="8.85546875" defaultRowHeight="12.75" x14ac:dyDescent="0.2"/>
  <cols>
    <col min="1" max="1" width="39.85546875" style="6" customWidth="1"/>
    <col min="2" max="2" width="15" style="6" customWidth="1"/>
    <col min="3" max="3" width="18.42578125" style="6" customWidth="1"/>
    <col min="4" max="4" width="18.28515625" style="6" customWidth="1"/>
    <col min="5" max="16384" width="8.85546875" style="6"/>
  </cols>
  <sheetData>
    <row r="1" spans="1:4" x14ac:dyDescent="0.2">
      <c r="A1" s="136" t="s">
        <v>16</v>
      </c>
      <c r="B1" s="136"/>
      <c r="C1" s="136"/>
    </row>
    <row r="2" spans="1:4" ht="28.15" customHeight="1" x14ac:dyDescent="0.2">
      <c r="A2" s="137" t="s">
        <v>87</v>
      </c>
      <c r="B2" s="137"/>
      <c r="C2" s="137"/>
    </row>
    <row r="3" spans="1:4" x14ac:dyDescent="0.2">
      <c r="A3" s="137" t="s">
        <v>99</v>
      </c>
      <c r="B3" s="137"/>
      <c r="C3" s="137"/>
    </row>
    <row r="4" spans="1:4" x14ac:dyDescent="0.2">
      <c r="A4" s="1"/>
      <c r="B4" s="1"/>
      <c r="C4" s="1"/>
    </row>
    <row r="5" spans="1:4" ht="39" thickBot="1" x14ac:dyDescent="0.25">
      <c r="A5" s="45" t="s">
        <v>0</v>
      </c>
      <c r="B5" s="46" t="s">
        <v>49</v>
      </c>
      <c r="C5" s="62" t="s">
        <v>100</v>
      </c>
      <c r="D5" s="62" t="s">
        <v>94</v>
      </c>
    </row>
    <row r="6" spans="1:4" x14ac:dyDescent="0.2">
      <c r="A6" s="47"/>
      <c r="B6" s="47"/>
      <c r="C6" s="48"/>
      <c r="D6" s="48"/>
    </row>
    <row r="7" spans="1:4" x14ac:dyDescent="0.2">
      <c r="A7" s="49" t="s">
        <v>17</v>
      </c>
      <c r="B7" s="50">
        <v>15</v>
      </c>
      <c r="C7" s="63">
        <v>10197467.4186</v>
      </c>
      <c r="D7" s="63">
        <v>8714856</v>
      </c>
    </row>
    <row r="8" spans="1:4" x14ac:dyDescent="0.2">
      <c r="A8" s="51" t="s">
        <v>113</v>
      </c>
      <c r="B8" s="52">
        <v>16</v>
      </c>
      <c r="C8" s="80">
        <v>-5791995.38081</v>
      </c>
      <c r="D8" s="80">
        <v>-5206177</v>
      </c>
    </row>
    <row r="9" spans="1:4" x14ac:dyDescent="0.2">
      <c r="A9" s="49"/>
      <c r="B9" s="50"/>
      <c r="C9" s="63"/>
      <c r="D9" s="63"/>
    </row>
    <row r="10" spans="1:4" x14ac:dyDescent="0.2">
      <c r="A10" s="53" t="s">
        <v>18</v>
      </c>
      <c r="B10" s="50"/>
      <c r="C10" s="54">
        <f>C7+C8</f>
        <v>4405472.0377900004</v>
      </c>
      <c r="D10" s="54">
        <f>D7+D8</f>
        <v>3508679</v>
      </c>
    </row>
    <row r="11" spans="1:4" x14ac:dyDescent="0.2">
      <c r="A11" s="49"/>
      <c r="B11" s="55"/>
      <c r="C11" s="56"/>
      <c r="D11" s="56"/>
    </row>
    <row r="12" spans="1:4" x14ac:dyDescent="0.2">
      <c r="A12" s="49" t="s">
        <v>54</v>
      </c>
      <c r="B12" s="50">
        <v>17</v>
      </c>
      <c r="C12" s="80">
        <v>-448227</v>
      </c>
      <c r="D12" s="80">
        <v>-383847</v>
      </c>
    </row>
    <row r="13" spans="1:4" x14ac:dyDescent="0.2">
      <c r="A13" s="49" t="s">
        <v>19</v>
      </c>
      <c r="B13" s="50">
        <v>18</v>
      </c>
      <c r="C13" s="80">
        <v>-244002</v>
      </c>
      <c r="D13" s="80">
        <v>-219800</v>
      </c>
    </row>
    <row r="14" spans="1:4" ht="25.5" x14ac:dyDescent="0.2">
      <c r="A14" s="122" t="s">
        <v>55</v>
      </c>
      <c r="B14" s="50">
        <v>19</v>
      </c>
      <c r="C14" s="80">
        <v>-30425</v>
      </c>
      <c r="D14" s="80">
        <v>27094</v>
      </c>
    </row>
    <row r="15" spans="1:4" x14ac:dyDescent="0.2">
      <c r="A15" s="49" t="s">
        <v>22</v>
      </c>
      <c r="B15" s="50"/>
      <c r="C15" s="63">
        <v>145265</v>
      </c>
      <c r="D15" s="63">
        <v>37407</v>
      </c>
    </row>
    <row r="16" spans="1:4" x14ac:dyDescent="0.2">
      <c r="A16" s="49" t="s">
        <v>23</v>
      </c>
      <c r="B16" s="50"/>
      <c r="C16" s="80">
        <v>-3273</v>
      </c>
      <c r="D16" s="80">
        <v>-2835</v>
      </c>
    </row>
    <row r="17" spans="1:4" x14ac:dyDescent="0.2">
      <c r="A17" s="49" t="s">
        <v>114</v>
      </c>
      <c r="B17" s="50"/>
      <c r="C17" s="80">
        <v>14640</v>
      </c>
      <c r="D17" s="80">
        <v>135711</v>
      </c>
    </row>
    <row r="19" spans="1:4" x14ac:dyDescent="0.2">
      <c r="A19" s="53" t="s">
        <v>56</v>
      </c>
      <c r="C19" s="64">
        <f>SUM(C10:C18)</f>
        <v>3839450.0377900004</v>
      </c>
      <c r="D19" s="64">
        <f>SUM(D10:D18)</f>
        <v>3102409</v>
      </c>
    </row>
    <row r="20" spans="1:4" x14ac:dyDescent="0.2">
      <c r="A20" s="53"/>
      <c r="C20" s="64"/>
      <c r="D20" s="64"/>
    </row>
    <row r="21" spans="1:4" x14ac:dyDescent="0.2">
      <c r="A21" s="49" t="s">
        <v>21</v>
      </c>
      <c r="B21" s="50">
        <v>20</v>
      </c>
      <c r="C21" s="63">
        <v>57483</v>
      </c>
      <c r="D21" s="63">
        <v>58634</v>
      </c>
    </row>
    <row r="22" spans="1:4" x14ac:dyDescent="0.2">
      <c r="A22" s="49" t="s">
        <v>20</v>
      </c>
      <c r="B22" s="50">
        <v>21</v>
      </c>
      <c r="C22" s="80">
        <v>-797023</v>
      </c>
      <c r="D22" s="80">
        <v>-1391695</v>
      </c>
    </row>
    <row r="24" spans="1:4" x14ac:dyDescent="0.2">
      <c r="A24" s="53" t="s">
        <v>24</v>
      </c>
      <c r="C24" s="54">
        <f>SUM(C19:C23)-1</f>
        <v>3099909.0377900004</v>
      </c>
      <c r="D24" s="54">
        <f>SUM(D19:D23)</f>
        <v>1769348</v>
      </c>
    </row>
    <row r="25" spans="1:4" x14ac:dyDescent="0.2">
      <c r="A25" s="49"/>
      <c r="B25" s="49"/>
      <c r="C25" s="57"/>
      <c r="D25" s="57"/>
    </row>
    <row r="26" spans="1:4" x14ac:dyDescent="0.2">
      <c r="A26" s="49" t="s">
        <v>115</v>
      </c>
      <c r="B26" s="49"/>
      <c r="C26" s="80">
        <v>-241249</v>
      </c>
      <c r="D26" s="80">
        <v>-243449</v>
      </c>
    </row>
    <row r="27" spans="1:4" x14ac:dyDescent="0.2">
      <c r="A27" s="49"/>
      <c r="B27" s="49"/>
      <c r="C27" s="63"/>
      <c r="D27" s="63"/>
    </row>
    <row r="28" spans="1:4" x14ac:dyDescent="0.2">
      <c r="A28" s="58" t="s">
        <v>25</v>
      </c>
      <c r="B28" s="58"/>
      <c r="C28" s="59">
        <f>SUM(C24:C26)</f>
        <v>2858660.0377900004</v>
      </c>
      <c r="D28" s="59">
        <f>SUM(D24:D26)-1</f>
        <v>1525898</v>
      </c>
    </row>
    <row r="29" spans="1:4" x14ac:dyDescent="0.2">
      <c r="A29" s="49"/>
      <c r="B29" s="49"/>
      <c r="C29" s="60"/>
    </row>
    <row r="30" spans="1:4" x14ac:dyDescent="0.2">
      <c r="A30" s="6" t="s">
        <v>86</v>
      </c>
      <c r="B30" s="2"/>
      <c r="C30" s="3" t="s">
        <v>50</v>
      </c>
      <c r="D30" s="3" t="s">
        <v>50</v>
      </c>
    </row>
    <row r="31" spans="1:4" x14ac:dyDescent="0.2">
      <c r="A31" s="1"/>
      <c r="B31" s="2"/>
      <c r="C31" s="1"/>
      <c r="D31" s="1"/>
    </row>
    <row r="32" spans="1:4" x14ac:dyDescent="0.2">
      <c r="A32" s="28" t="s">
        <v>51</v>
      </c>
      <c r="B32" s="2"/>
      <c r="C32" s="4">
        <f>SUM(C28:C31)</f>
        <v>2858660.0377900004</v>
      </c>
      <c r="D32" s="4">
        <f>SUM(D28:D31)</f>
        <v>1525898</v>
      </c>
    </row>
    <row r="33" spans="1:5" x14ac:dyDescent="0.2">
      <c r="A33" s="1"/>
      <c r="B33" s="2"/>
      <c r="C33" s="1"/>
      <c r="D33" s="1"/>
    </row>
    <row r="34" spans="1:5" ht="38.25" x14ac:dyDescent="0.2">
      <c r="A34" s="65" t="s">
        <v>52</v>
      </c>
      <c r="B34" s="2"/>
      <c r="C34" s="5"/>
      <c r="D34" s="5"/>
    </row>
    <row r="35" spans="1:5" x14ac:dyDescent="0.2">
      <c r="B35" s="2"/>
      <c r="C35" s="1"/>
      <c r="D35" s="1"/>
    </row>
    <row r="36" spans="1:5" x14ac:dyDescent="0.2">
      <c r="A36" s="6" t="s">
        <v>53</v>
      </c>
      <c r="B36" s="61">
        <v>23</v>
      </c>
      <c r="C36" s="123">
        <v>1357.38</v>
      </c>
      <c r="D36" s="123">
        <v>724.54</v>
      </c>
    </row>
    <row r="37" spans="1:5" x14ac:dyDescent="0.2">
      <c r="A37" s="66"/>
      <c r="B37" s="66"/>
      <c r="C37" s="67"/>
    </row>
    <row r="39" spans="1:5" x14ac:dyDescent="0.2">
      <c r="A39" s="131" t="s">
        <v>45</v>
      </c>
      <c r="B39" s="131"/>
      <c r="C39" s="6" t="s">
        <v>90</v>
      </c>
    </row>
    <row r="40" spans="1:5" x14ac:dyDescent="0.2">
      <c r="A40" s="35"/>
    </row>
    <row r="41" spans="1:5" ht="15" customHeight="1" x14ac:dyDescent="0.2">
      <c r="A41" s="132"/>
      <c r="B41" s="134"/>
      <c r="D41" s="36"/>
      <c r="E41" s="36"/>
    </row>
    <row r="42" spans="1:5" ht="15" customHeight="1" x14ac:dyDescent="0.2">
      <c r="A42" s="132"/>
      <c r="B42" s="134"/>
      <c r="D42" s="36"/>
      <c r="E42" s="36"/>
    </row>
    <row r="43" spans="1:5" ht="15.75" customHeight="1" thickBot="1" x14ac:dyDescent="0.25">
      <c r="A43" s="133"/>
      <c r="B43" s="134"/>
      <c r="C43" s="37"/>
      <c r="D43" s="37"/>
    </row>
    <row r="44" spans="1:5" ht="15.75" customHeight="1" x14ac:dyDescent="0.2">
      <c r="A44" s="38" t="s">
        <v>95</v>
      </c>
      <c r="B44" s="39"/>
      <c r="C44" s="40" t="s">
        <v>46</v>
      </c>
      <c r="D44" s="40"/>
    </row>
    <row r="45" spans="1:5" ht="15" customHeight="1" x14ac:dyDescent="0.2">
      <c r="A45" s="130" t="s">
        <v>48</v>
      </c>
      <c r="B45" s="38"/>
      <c r="C45" s="40" t="s">
        <v>47</v>
      </c>
      <c r="D45" s="40"/>
    </row>
    <row r="46" spans="1:5" ht="15" customHeight="1" x14ac:dyDescent="0.2">
      <c r="A46" s="130"/>
      <c r="B46" s="38"/>
      <c r="C46" s="40"/>
      <c r="D46" s="40"/>
    </row>
    <row r="47" spans="1:5" ht="15" customHeight="1" x14ac:dyDescent="0.2">
      <c r="A47" s="130"/>
      <c r="B47" s="38"/>
      <c r="C47" s="40"/>
      <c r="D47" s="40"/>
    </row>
    <row r="443" spans="15:15" x14ac:dyDescent="0.2">
      <c r="O443" s="6">
        <v>191342</v>
      </c>
    </row>
  </sheetData>
  <mergeCells count="7">
    <mergeCell ref="A45:A47"/>
    <mergeCell ref="A1:C1"/>
    <mergeCell ref="A2:C2"/>
    <mergeCell ref="A3:C3"/>
    <mergeCell ref="A39:B39"/>
    <mergeCell ref="A41:A43"/>
    <mergeCell ref="B41:B4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6"/>
  <sheetViews>
    <sheetView view="pageBreakPreview" zoomScale="99" zoomScaleNormal="100" zoomScaleSheetLayoutView="99" workbookViewId="0">
      <selection activeCell="C12" sqref="C12"/>
    </sheetView>
  </sheetViews>
  <sheetFormatPr defaultColWidth="8.85546875" defaultRowHeight="12.75" x14ac:dyDescent="0.2"/>
  <cols>
    <col min="1" max="1" width="19.28515625" style="6" customWidth="1"/>
    <col min="2" max="2" width="6.7109375" style="6" customWidth="1"/>
    <col min="3" max="3" width="11.7109375" style="6" customWidth="1"/>
    <col min="4" max="4" width="1.28515625" style="6" customWidth="1"/>
    <col min="5" max="5" width="16.7109375" style="6" customWidth="1"/>
    <col min="6" max="6" width="1.28515625" style="6" customWidth="1"/>
    <col min="7" max="7" width="14.7109375" style="6" customWidth="1"/>
    <col min="8" max="8" width="1.28515625" style="6" customWidth="1"/>
    <col min="9" max="9" width="14" style="6" customWidth="1"/>
    <col min="10" max="10" width="1.42578125" style="6" customWidth="1"/>
    <col min="11" max="11" width="15.28515625" style="6" customWidth="1"/>
    <col min="12" max="12" width="13.42578125" style="6" customWidth="1"/>
    <col min="13" max="16384" width="8.85546875" style="6"/>
  </cols>
  <sheetData>
    <row r="1" spans="1:11" x14ac:dyDescent="0.2">
      <c r="A1" s="13" t="s">
        <v>16</v>
      </c>
    </row>
    <row r="2" spans="1:11" ht="64.900000000000006" customHeight="1" x14ac:dyDescent="0.2">
      <c r="A2" s="138" t="s">
        <v>101</v>
      </c>
      <c r="B2" s="138"/>
      <c r="C2" s="138"/>
      <c r="D2" s="138"/>
      <c r="E2" s="138"/>
      <c r="F2" s="138"/>
    </row>
    <row r="3" spans="1:11" x14ac:dyDescent="0.2">
      <c r="A3" s="45"/>
      <c r="B3" s="68"/>
      <c r="C3" s="69"/>
      <c r="D3" s="70"/>
      <c r="E3" s="70"/>
    </row>
    <row r="4" spans="1:11" ht="51" x14ac:dyDescent="0.2">
      <c r="A4" s="45" t="s">
        <v>0</v>
      </c>
      <c r="B4" s="71" t="s">
        <v>26</v>
      </c>
      <c r="C4" s="72" t="s">
        <v>34</v>
      </c>
      <c r="D4" s="71"/>
      <c r="E4" s="73" t="s">
        <v>35</v>
      </c>
      <c r="F4" s="71"/>
      <c r="G4" s="72" t="s">
        <v>9</v>
      </c>
      <c r="H4" s="71"/>
      <c r="I4" s="72" t="s">
        <v>57</v>
      </c>
      <c r="J4" s="71"/>
      <c r="K4" s="72" t="s">
        <v>58</v>
      </c>
    </row>
    <row r="6" spans="1:11" x14ac:dyDescent="0.2">
      <c r="A6" s="74" t="s">
        <v>93</v>
      </c>
      <c r="C6" s="75">
        <v>1712762</v>
      </c>
      <c r="D6" s="76"/>
      <c r="E6" s="75">
        <v>-38924</v>
      </c>
      <c r="F6" s="76"/>
      <c r="G6" s="75">
        <v>11768381</v>
      </c>
      <c r="H6" s="76"/>
      <c r="I6" s="75">
        <v>20334040</v>
      </c>
      <c r="J6" s="77"/>
      <c r="K6" s="78">
        <f>C6+E6+G6+I6</f>
        <v>33776259</v>
      </c>
    </row>
    <row r="7" spans="1:11" x14ac:dyDescent="0.2">
      <c r="A7" s="79"/>
      <c r="C7" s="77"/>
      <c r="D7" s="77"/>
      <c r="E7" s="77"/>
      <c r="F7" s="77"/>
      <c r="G7" s="77"/>
      <c r="H7" s="77"/>
      <c r="I7" s="80"/>
      <c r="J7" s="77"/>
      <c r="K7" s="80"/>
    </row>
    <row r="8" spans="1:11" ht="25.5" x14ac:dyDescent="0.2">
      <c r="A8" s="79" t="s">
        <v>102</v>
      </c>
      <c r="C8" s="80">
        <v>0</v>
      </c>
      <c r="D8" s="80"/>
      <c r="E8" s="80">
        <v>0</v>
      </c>
      <c r="F8" s="80"/>
      <c r="G8" s="80">
        <v>0</v>
      </c>
      <c r="H8" s="80"/>
      <c r="I8" s="80">
        <v>1525898</v>
      </c>
      <c r="J8" s="81"/>
      <c r="K8" s="80">
        <f>SUM(C8:I8)</f>
        <v>1525898</v>
      </c>
    </row>
    <row r="9" spans="1:11" x14ac:dyDescent="0.2">
      <c r="A9" s="79"/>
      <c r="C9" s="80"/>
      <c r="D9" s="80"/>
      <c r="E9" s="80"/>
      <c r="F9" s="80"/>
      <c r="G9" s="80"/>
      <c r="H9" s="80"/>
      <c r="I9" s="80"/>
      <c r="J9" s="80"/>
      <c r="K9" s="80"/>
    </row>
    <row r="10" spans="1:11" ht="38.25" x14ac:dyDescent="0.2">
      <c r="A10" s="82" t="s">
        <v>89</v>
      </c>
      <c r="B10" s="28"/>
      <c r="C10" s="83">
        <f>SUM(C8:C8)</f>
        <v>0</v>
      </c>
      <c r="D10" s="77"/>
      <c r="E10" s="83">
        <f>SUM(E8:E8)</f>
        <v>0</v>
      </c>
      <c r="F10" s="77"/>
      <c r="G10" s="83">
        <f>SUM(G8:G8)</f>
        <v>0</v>
      </c>
      <c r="H10" s="77"/>
      <c r="I10" s="83">
        <f>SUM(I8:I8)</f>
        <v>1525898</v>
      </c>
      <c r="J10" s="77"/>
      <c r="K10" s="83">
        <f>SUM(K8:K8)</f>
        <v>1525898</v>
      </c>
    </row>
    <row r="11" spans="1:11" x14ac:dyDescent="0.2">
      <c r="A11" s="79"/>
      <c r="B11" s="28"/>
      <c r="C11" s="77"/>
      <c r="D11" s="77"/>
      <c r="E11" s="77"/>
      <c r="F11" s="77"/>
      <c r="G11" s="77"/>
      <c r="H11" s="77"/>
      <c r="I11" s="77"/>
      <c r="J11" s="77"/>
      <c r="K11" s="77"/>
    </row>
    <row r="12" spans="1:11" ht="35.450000000000003" customHeight="1" x14ac:dyDescent="0.2">
      <c r="A12" s="79" t="s">
        <v>59</v>
      </c>
      <c r="B12" s="84"/>
      <c r="C12" s="80">
        <v>0</v>
      </c>
      <c r="D12" s="80"/>
      <c r="E12" s="80">
        <v>0</v>
      </c>
      <c r="F12" s="80"/>
      <c r="G12" s="80">
        <f>-I12</f>
        <v>-543836</v>
      </c>
      <c r="H12" s="80"/>
      <c r="I12" s="80">
        <v>543836</v>
      </c>
      <c r="J12" s="80"/>
      <c r="K12" s="80">
        <f>SUM(C12:I12)</f>
        <v>0</v>
      </c>
    </row>
    <row r="13" spans="1:11" x14ac:dyDescent="0.2">
      <c r="A13" s="79"/>
      <c r="B13" s="85"/>
      <c r="C13" s="80"/>
      <c r="D13" s="80"/>
      <c r="E13" s="80"/>
      <c r="F13" s="80"/>
      <c r="G13" s="80"/>
      <c r="H13" s="80"/>
      <c r="I13" s="80"/>
      <c r="J13" s="80"/>
      <c r="K13" s="80"/>
    </row>
    <row r="14" spans="1:11" x14ac:dyDescent="0.2">
      <c r="A14" s="86" t="s">
        <v>106</v>
      </c>
      <c r="B14" s="28"/>
      <c r="C14" s="78">
        <f>C10+C12+C6</f>
        <v>1712762</v>
      </c>
      <c r="D14" s="77"/>
      <c r="E14" s="78">
        <f>E10+E12+E6</f>
        <v>-38924</v>
      </c>
      <c r="F14" s="77"/>
      <c r="G14" s="78">
        <f>G10+G12+G6</f>
        <v>11224545</v>
      </c>
      <c r="H14" s="77"/>
      <c r="I14" s="78">
        <f>I10+I12+I6-1</f>
        <v>22403773</v>
      </c>
      <c r="J14" s="77"/>
      <c r="K14" s="78">
        <f>K10+K12+K6-1</f>
        <v>35302156</v>
      </c>
    </row>
    <row r="15" spans="1:11" x14ac:dyDescent="0.2">
      <c r="A15" s="79"/>
      <c r="B15" s="28"/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86" t="s">
        <v>103</v>
      </c>
      <c r="B16" s="28"/>
      <c r="C16" s="78">
        <v>1712762</v>
      </c>
      <c r="D16" s="77"/>
      <c r="E16" s="78">
        <v>-38924</v>
      </c>
      <c r="F16" s="77"/>
      <c r="G16" s="78">
        <v>10684103</v>
      </c>
      <c r="H16" s="77"/>
      <c r="I16" s="78">
        <v>23979139</v>
      </c>
      <c r="J16" s="77"/>
      <c r="K16" s="78">
        <f>C16+E16+G16+I16</f>
        <v>36337080</v>
      </c>
    </row>
    <row r="17" spans="1:13" x14ac:dyDescent="0.2">
      <c r="A17" s="85"/>
      <c r="B17" s="28"/>
      <c r="C17" s="83"/>
      <c r="D17" s="77"/>
      <c r="E17" s="83"/>
      <c r="F17" s="77"/>
      <c r="G17" s="83"/>
      <c r="H17" s="77"/>
      <c r="I17" s="83"/>
      <c r="J17" s="77"/>
      <c r="K17" s="83"/>
    </row>
    <row r="18" spans="1:13" ht="25.5" x14ac:dyDescent="0.2">
      <c r="A18" s="79" t="s">
        <v>104</v>
      </c>
      <c r="C18" s="80">
        <v>0</v>
      </c>
      <c r="D18" s="80"/>
      <c r="E18" s="80">
        <v>0</v>
      </c>
      <c r="F18" s="80"/>
      <c r="G18" s="80">
        <v>0</v>
      </c>
      <c r="H18" s="80"/>
      <c r="I18" s="80">
        <v>2858660</v>
      </c>
      <c r="J18" s="81"/>
      <c r="K18" s="80">
        <f>SUM(C18:I18)</f>
        <v>2858660</v>
      </c>
    </row>
    <row r="19" spans="1:13" x14ac:dyDescent="0.2">
      <c r="A19" s="79" t="s">
        <v>92</v>
      </c>
      <c r="C19" s="125" t="s">
        <v>50</v>
      </c>
      <c r="D19" s="125"/>
      <c r="E19" s="125" t="s">
        <v>50</v>
      </c>
      <c r="F19" s="80"/>
      <c r="G19" s="125" t="s">
        <v>50</v>
      </c>
      <c r="H19" s="80"/>
      <c r="I19" s="80"/>
      <c r="J19" s="87"/>
      <c r="K19" s="80">
        <f>I19</f>
        <v>0</v>
      </c>
    </row>
    <row r="20" spans="1:13" ht="38.25" x14ac:dyDescent="0.2">
      <c r="A20" s="82" t="s">
        <v>89</v>
      </c>
      <c r="C20" s="83"/>
      <c r="D20" s="80"/>
      <c r="E20" s="83"/>
      <c r="F20" s="80"/>
      <c r="G20" s="83"/>
      <c r="H20" s="80"/>
      <c r="I20" s="83">
        <f>I19+I18</f>
        <v>2858660</v>
      </c>
      <c r="J20" s="87"/>
      <c r="K20" s="83">
        <f>K18+K19</f>
        <v>2858660</v>
      </c>
    </row>
    <row r="21" spans="1:13" x14ac:dyDescent="0.2">
      <c r="A21" s="28"/>
      <c r="C21" s="77"/>
      <c r="D21" s="80"/>
      <c r="E21" s="77"/>
      <c r="F21" s="80"/>
      <c r="G21" s="77"/>
      <c r="H21" s="80"/>
      <c r="I21" s="77"/>
      <c r="J21" s="87"/>
      <c r="K21" s="77"/>
    </row>
    <row r="22" spans="1:13" ht="25.15" customHeight="1" x14ac:dyDescent="0.2">
      <c r="A22" s="79" t="s">
        <v>59</v>
      </c>
      <c r="B22" s="84"/>
      <c r="C22" s="80">
        <v>0</v>
      </c>
      <c r="D22" s="80"/>
      <c r="E22" s="80">
        <v>0</v>
      </c>
      <c r="F22" s="80"/>
      <c r="G22" s="80">
        <v>-503133</v>
      </c>
      <c r="H22" s="80"/>
      <c r="I22" s="80">
        <v>503133</v>
      </c>
      <c r="J22" s="87"/>
      <c r="K22" s="80">
        <f>SUM(C22:I22)</f>
        <v>0</v>
      </c>
    </row>
    <row r="23" spans="1:13" x14ac:dyDescent="0.2">
      <c r="A23" s="88"/>
      <c r="C23" s="83"/>
      <c r="E23" s="83"/>
      <c r="G23" s="83"/>
      <c r="I23" s="83"/>
      <c r="K23" s="83"/>
    </row>
    <row r="24" spans="1:13" x14ac:dyDescent="0.2">
      <c r="A24" s="89"/>
      <c r="C24" s="126"/>
      <c r="D24" s="126"/>
      <c r="E24" s="126"/>
      <c r="F24" s="126"/>
      <c r="G24" s="126"/>
      <c r="H24" s="126"/>
      <c r="I24" s="127"/>
      <c r="J24" s="87"/>
      <c r="K24" s="80"/>
    </row>
    <row r="25" spans="1:13" ht="13.5" thickBot="1" x14ac:dyDescent="0.25">
      <c r="A25" s="90" t="s">
        <v>107</v>
      </c>
      <c r="C25" s="91">
        <f>C22+C20+C14</f>
        <v>1712762</v>
      </c>
      <c r="D25" s="128"/>
      <c r="E25" s="91">
        <f>E22+E20+E14</f>
        <v>-38924</v>
      </c>
      <c r="F25" s="128"/>
      <c r="G25" s="91">
        <f>ROUND(G22+G20+G16,)</f>
        <v>10180970</v>
      </c>
      <c r="H25" s="128"/>
      <c r="I25" s="91">
        <f>I22+I20+I16</f>
        <v>27340932</v>
      </c>
      <c r="J25" s="77"/>
      <c r="K25" s="91">
        <f>K22+K20+K16-1</f>
        <v>39195739</v>
      </c>
      <c r="L25" s="114">
        <f>K25-ОФП!D25</f>
        <v>0</v>
      </c>
      <c r="M25" s="114">
        <f>I25-ОФП!D24</f>
        <v>0</v>
      </c>
    </row>
    <row r="26" spans="1:13" ht="13.5" thickTop="1" x14ac:dyDescent="0.2">
      <c r="A26" s="85"/>
      <c r="C26" s="77"/>
      <c r="D26" s="77"/>
      <c r="E26" s="77"/>
      <c r="F26" s="77"/>
      <c r="G26" s="77"/>
      <c r="H26" s="77"/>
      <c r="I26" s="77"/>
      <c r="J26" s="77"/>
      <c r="K26" s="77"/>
    </row>
    <row r="27" spans="1:13" x14ac:dyDescent="0.2">
      <c r="A27" s="85"/>
      <c r="B27" s="28"/>
      <c r="C27" s="77"/>
      <c r="D27" s="77"/>
      <c r="E27" s="77"/>
      <c r="F27" s="77"/>
      <c r="G27" s="77"/>
      <c r="H27" s="77"/>
      <c r="I27" s="77"/>
      <c r="J27" s="77"/>
      <c r="K27" s="77"/>
    </row>
    <row r="28" spans="1:13" x14ac:dyDescent="0.2">
      <c r="A28" s="92" t="s">
        <v>45</v>
      </c>
      <c r="B28" s="92"/>
      <c r="C28" s="93"/>
      <c r="E28" s="94"/>
      <c r="F28" s="94"/>
      <c r="G28" s="94"/>
      <c r="H28" s="94"/>
      <c r="I28" s="94"/>
      <c r="J28" s="94"/>
      <c r="K28" s="94"/>
    </row>
    <row r="29" spans="1:13" x14ac:dyDescent="0.2">
      <c r="A29" s="35"/>
    </row>
    <row r="30" spans="1:13" ht="15" customHeight="1" x14ac:dyDescent="0.2">
      <c r="A30" s="132"/>
      <c r="B30" s="134"/>
      <c r="C30" s="134"/>
      <c r="G30" s="95"/>
      <c r="H30" s="95"/>
      <c r="I30" s="95"/>
    </row>
    <row r="31" spans="1:13" ht="15" customHeight="1" x14ac:dyDescent="0.2">
      <c r="A31" s="132"/>
      <c r="B31" s="134"/>
      <c r="C31" s="134"/>
      <c r="G31" s="95"/>
      <c r="H31" s="95"/>
      <c r="I31" s="95"/>
    </row>
    <row r="32" spans="1:13" ht="15.75" customHeight="1" thickBot="1" x14ac:dyDescent="0.25">
      <c r="A32" s="133"/>
      <c r="B32" s="139"/>
      <c r="C32" s="139"/>
      <c r="G32" s="96"/>
      <c r="H32" s="96"/>
      <c r="I32" s="96"/>
    </row>
    <row r="33" spans="1:9" ht="31.5" customHeight="1" x14ac:dyDescent="0.2">
      <c r="A33" s="38" t="s">
        <v>95</v>
      </c>
      <c r="B33" s="39"/>
      <c r="G33" s="140" t="s">
        <v>46</v>
      </c>
      <c r="H33" s="140"/>
      <c r="I33" s="140"/>
    </row>
    <row r="34" spans="1:9" ht="15" customHeight="1" x14ac:dyDescent="0.2">
      <c r="A34" s="142" t="s">
        <v>48</v>
      </c>
      <c r="B34" s="142"/>
      <c r="C34" s="142"/>
      <c r="G34" s="141" t="s">
        <v>47</v>
      </c>
      <c r="H34" s="141"/>
      <c r="I34" s="141"/>
    </row>
    <row r="35" spans="1:9" ht="15" customHeight="1" x14ac:dyDescent="0.2">
      <c r="A35" s="142"/>
      <c r="B35" s="142"/>
      <c r="C35" s="142"/>
      <c r="G35" s="97"/>
      <c r="H35" s="97"/>
      <c r="I35" s="97"/>
    </row>
    <row r="36" spans="1:9" ht="15" customHeight="1" x14ac:dyDescent="0.2">
      <c r="A36" s="142"/>
      <c r="B36" s="142"/>
      <c r="C36" s="142"/>
      <c r="G36" s="97"/>
      <c r="H36" s="97"/>
      <c r="I36" s="97"/>
    </row>
  </sheetData>
  <mergeCells count="7">
    <mergeCell ref="A2:F2"/>
    <mergeCell ref="A30:A32"/>
    <mergeCell ref="B30:B32"/>
    <mergeCell ref="G33:I33"/>
    <mergeCell ref="G34:I34"/>
    <mergeCell ref="C30:C32"/>
    <mergeCell ref="A34:C3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4"/>
  <sheetViews>
    <sheetView tabSelected="1" view="pageBreakPreview" topLeftCell="A26" zoomScaleNormal="110" zoomScaleSheetLayoutView="100" workbookViewId="0">
      <selection activeCell="K40" sqref="K40"/>
    </sheetView>
  </sheetViews>
  <sheetFormatPr defaultColWidth="8.85546875" defaultRowHeight="12.75" x14ac:dyDescent="0.2"/>
  <cols>
    <col min="1" max="1" width="45" style="6" customWidth="1"/>
    <col min="2" max="2" width="18.42578125" style="6" customWidth="1"/>
    <col min="3" max="3" width="14" style="6" customWidth="1"/>
    <col min="4" max="4" width="13.7109375" style="6" customWidth="1"/>
    <col min="5" max="5" width="13.140625" style="6" customWidth="1"/>
    <col min="6" max="16384" width="8.85546875" style="6"/>
  </cols>
  <sheetData>
    <row r="1" spans="1:6" ht="34.15" customHeight="1" x14ac:dyDescent="0.2">
      <c r="A1" s="143" t="s">
        <v>16</v>
      </c>
      <c r="B1" s="143"/>
      <c r="C1" s="143"/>
      <c r="D1" s="143"/>
      <c r="E1" s="143"/>
      <c r="F1" s="143"/>
    </row>
    <row r="2" spans="1:6" ht="36.75" customHeight="1" x14ac:dyDescent="0.2">
      <c r="A2" s="145" t="s">
        <v>105</v>
      </c>
      <c r="B2" s="145"/>
      <c r="C2" s="145"/>
      <c r="D2" s="145"/>
      <c r="E2" s="85"/>
      <c r="F2" s="85"/>
    </row>
    <row r="3" spans="1:6" x14ac:dyDescent="0.2">
      <c r="A3" s="1"/>
      <c r="B3" s="1"/>
      <c r="C3" s="1"/>
    </row>
    <row r="4" spans="1:6" x14ac:dyDescent="0.2">
      <c r="A4" s="45" t="s">
        <v>0</v>
      </c>
      <c r="C4" s="1"/>
    </row>
    <row r="5" spans="1:6" ht="51" x14ac:dyDescent="0.2">
      <c r="A5" s="117" t="s">
        <v>60</v>
      </c>
      <c r="B5" s="118" t="s">
        <v>49</v>
      </c>
      <c r="C5" s="119" t="s">
        <v>100</v>
      </c>
      <c r="D5" s="119" t="s">
        <v>94</v>
      </c>
    </row>
    <row r="6" spans="1:6" x14ac:dyDescent="0.2">
      <c r="A6" s="98"/>
      <c r="B6" s="98"/>
      <c r="C6" s="99"/>
      <c r="D6" s="99"/>
    </row>
    <row r="7" spans="1:6" x14ac:dyDescent="0.2">
      <c r="A7" s="100"/>
      <c r="B7" s="100"/>
      <c r="C7" s="101"/>
      <c r="D7" s="101"/>
    </row>
    <row r="8" spans="1:6" x14ac:dyDescent="0.2">
      <c r="A8" s="102" t="s">
        <v>61</v>
      </c>
      <c r="B8" s="100"/>
      <c r="C8" s="101">
        <v>11452562</v>
      </c>
      <c r="D8" s="101">
        <v>10316500</v>
      </c>
    </row>
    <row r="9" spans="1:6" x14ac:dyDescent="0.2">
      <c r="A9" s="29" t="s">
        <v>62</v>
      </c>
      <c r="B9" s="100"/>
      <c r="C9" s="101">
        <v>348132</v>
      </c>
      <c r="D9" s="101">
        <v>213426.36877</v>
      </c>
    </row>
    <row r="10" spans="1:6" x14ac:dyDescent="0.2">
      <c r="A10" s="29" t="s">
        <v>63</v>
      </c>
      <c r="B10" s="100"/>
      <c r="C10" s="80">
        <v>-5216956</v>
      </c>
      <c r="D10" s="80">
        <v>-4337424</v>
      </c>
    </row>
    <row r="11" spans="1:6" x14ac:dyDescent="0.2">
      <c r="A11" s="29" t="s">
        <v>64</v>
      </c>
      <c r="B11" s="100"/>
      <c r="C11" s="80">
        <v>-199770</v>
      </c>
      <c r="D11" s="80">
        <v>-87640</v>
      </c>
    </row>
    <row r="12" spans="1:6" x14ac:dyDescent="0.2">
      <c r="A12" s="29" t="s">
        <v>65</v>
      </c>
      <c r="B12" s="100"/>
      <c r="C12" s="80">
        <v>-284181</v>
      </c>
      <c r="D12" s="80">
        <v>-266664</v>
      </c>
    </row>
    <row r="13" spans="1:6" x14ac:dyDescent="0.2">
      <c r="A13" s="13" t="s">
        <v>66</v>
      </c>
      <c r="B13" s="103"/>
      <c r="C13" s="104">
        <f>ROUND(SUM(C8:C12),)</f>
        <v>6099787</v>
      </c>
      <c r="D13" s="104">
        <f>ROUND(SUM(D8:D12),)</f>
        <v>5838198</v>
      </c>
    </row>
    <row r="14" spans="1:6" x14ac:dyDescent="0.2">
      <c r="A14" s="102" t="s">
        <v>67</v>
      </c>
      <c r="B14" s="100"/>
      <c r="C14" s="80">
        <v>-1288731</v>
      </c>
      <c r="D14" s="80">
        <v>-1092534</v>
      </c>
    </row>
    <row r="15" spans="1:6" x14ac:dyDescent="0.2">
      <c r="A15" s="29" t="s">
        <v>68</v>
      </c>
      <c r="B15" s="100"/>
      <c r="C15" s="80">
        <v>-250631</v>
      </c>
      <c r="D15" s="80">
        <v>-155780</v>
      </c>
    </row>
    <row r="16" spans="1:6" ht="23.25" customHeight="1" x14ac:dyDescent="0.2">
      <c r="A16" s="141" t="s">
        <v>69</v>
      </c>
      <c r="B16" s="141"/>
      <c r="C16" s="105">
        <f>ROUND(SUM(C13:C15),)</f>
        <v>4560425</v>
      </c>
      <c r="D16" s="105">
        <f>ROUND(SUM(D13:D15),)</f>
        <v>4589884</v>
      </c>
    </row>
    <row r="17" spans="1:4" x14ac:dyDescent="0.2">
      <c r="A17" s="103"/>
      <c r="B17" s="103"/>
      <c r="C17" s="101"/>
      <c r="D17" s="101"/>
    </row>
    <row r="18" spans="1:4" x14ac:dyDescent="0.2">
      <c r="A18" s="106" t="s">
        <v>70</v>
      </c>
      <c r="B18" s="98"/>
      <c r="C18" s="107"/>
      <c r="D18" s="107"/>
    </row>
    <row r="19" spans="1:4" x14ac:dyDescent="0.2">
      <c r="A19" s="106"/>
      <c r="B19" s="98"/>
      <c r="C19" s="107"/>
      <c r="D19" s="107"/>
    </row>
    <row r="20" spans="1:4" x14ac:dyDescent="0.2">
      <c r="A20" s="29" t="s">
        <v>71</v>
      </c>
      <c r="B20" s="100"/>
      <c r="C20" s="80">
        <v>-1947480</v>
      </c>
      <c r="D20" s="80">
        <v>-1476005</v>
      </c>
    </row>
    <row r="21" spans="1:4" ht="32.25" customHeight="1" x14ac:dyDescent="0.2">
      <c r="A21" s="144" t="s">
        <v>72</v>
      </c>
      <c r="B21" s="144"/>
      <c r="C21" s="80">
        <v>0</v>
      </c>
      <c r="D21" s="80">
        <v>0</v>
      </c>
    </row>
    <row r="22" spans="1:4" x14ac:dyDescent="0.2">
      <c r="A22" s="29" t="s">
        <v>73</v>
      </c>
      <c r="B22" s="100"/>
      <c r="C22" s="80"/>
      <c r="D22" s="80"/>
    </row>
    <row r="23" spans="1:4" x14ac:dyDescent="0.2">
      <c r="A23" s="29" t="s">
        <v>91</v>
      </c>
      <c r="B23" s="100"/>
      <c r="C23" s="101">
        <v>900</v>
      </c>
      <c r="D23" s="121">
        <v>1900</v>
      </c>
    </row>
    <row r="24" spans="1:4" x14ac:dyDescent="0.2">
      <c r="A24" s="29" t="s">
        <v>74</v>
      </c>
      <c r="B24" s="108"/>
      <c r="C24" s="101">
        <v>35267</v>
      </c>
      <c r="D24" s="101">
        <v>34826</v>
      </c>
    </row>
    <row r="25" spans="1:4" ht="35.25" customHeight="1" thickBot="1" x14ac:dyDescent="0.25">
      <c r="A25" s="143" t="s">
        <v>75</v>
      </c>
      <c r="B25" s="143"/>
      <c r="C25" s="109">
        <f>ROUND(SUM(C20:C24),)</f>
        <v>-1911313</v>
      </c>
      <c r="D25" s="109">
        <f>ROUND(SUM(D20:D24),)</f>
        <v>-1439279</v>
      </c>
    </row>
    <row r="26" spans="1:4" ht="13.5" thickTop="1" x14ac:dyDescent="0.2">
      <c r="A26" s="13"/>
      <c r="B26" s="100"/>
      <c r="C26" s="101"/>
      <c r="D26" s="101"/>
    </row>
    <row r="27" spans="1:4" x14ac:dyDescent="0.2">
      <c r="A27" s="13" t="s">
        <v>76</v>
      </c>
      <c r="B27" s="100"/>
      <c r="C27" s="101"/>
      <c r="D27" s="101"/>
    </row>
    <row r="28" spans="1:4" x14ac:dyDescent="0.2">
      <c r="A28" s="13"/>
      <c r="B28" s="100"/>
      <c r="C28" s="101"/>
      <c r="D28" s="101"/>
    </row>
    <row r="29" spans="1:4" x14ac:dyDescent="0.2">
      <c r="A29" s="29" t="s">
        <v>77</v>
      </c>
      <c r="B29" s="110"/>
      <c r="C29" s="80">
        <v>-1186343</v>
      </c>
      <c r="D29" s="80">
        <v>-1501430</v>
      </c>
    </row>
    <row r="30" spans="1:4" x14ac:dyDescent="0.2">
      <c r="A30" s="29" t="s">
        <v>78</v>
      </c>
      <c r="B30" s="100"/>
      <c r="C30" s="80">
        <v>-856380</v>
      </c>
      <c r="D30" s="80">
        <v>-1379161</v>
      </c>
    </row>
    <row r="31" spans="1:4" x14ac:dyDescent="0.2">
      <c r="A31" s="29" t="s">
        <v>79</v>
      </c>
      <c r="B31" s="100"/>
      <c r="C31" s="80">
        <v>-61</v>
      </c>
      <c r="D31" s="80">
        <v>-294</v>
      </c>
    </row>
    <row r="32" spans="1:4" x14ac:dyDescent="0.2">
      <c r="A32" s="29" t="s">
        <v>62</v>
      </c>
      <c r="B32" s="108"/>
      <c r="C32" s="121" t="s">
        <v>50</v>
      </c>
      <c r="D32" s="121" t="s">
        <v>50</v>
      </c>
    </row>
    <row r="33" spans="1:5" ht="26.25" customHeight="1" thickBot="1" x14ac:dyDescent="0.25">
      <c r="A33" s="143" t="s">
        <v>80</v>
      </c>
      <c r="B33" s="143"/>
      <c r="C33" s="109">
        <f>ROUND(SUM(C29:C32),)-1</f>
        <v>-2042785</v>
      </c>
      <c r="D33" s="109">
        <f>ROUND(SUM(D29:D32),)-1</f>
        <v>-2880886</v>
      </c>
    </row>
    <row r="34" spans="1:5" ht="13.5" thickTop="1" x14ac:dyDescent="0.2">
      <c r="A34" s="13"/>
      <c r="B34" s="100"/>
      <c r="C34" s="107"/>
      <c r="D34" s="107"/>
    </row>
    <row r="35" spans="1:5" x14ac:dyDescent="0.2">
      <c r="A35" s="29" t="s">
        <v>81</v>
      </c>
      <c r="B35" s="100"/>
      <c r="C35" s="80">
        <v>15</v>
      </c>
      <c r="D35" s="80">
        <v>-231</v>
      </c>
    </row>
    <row r="36" spans="1:5" x14ac:dyDescent="0.2">
      <c r="A36" s="29" t="s">
        <v>82</v>
      </c>
      <c r="B36" s="110">
        <v>9</v>
      </c>
      <c r="C36" s="80">
        <v>-535</v>
      </c>
      <c r="D36" s="80">
        <v>-2866</v>
      </c>
    </row>
    <row r="37" spans="1:5" x14ac:dyDescent="0.2">
      <c r="A37" s="29"/>
      <c r="B37" s="100"/>
      <c r="C37" s="101"/>
      <c r="D37" s="80"/>
    </row>
    <row r="38" spans="1:5" ht="23.25" customHeight="1" x14ac:dyDescent="0.2">
      <c r="A38" s="143" t="s">
        <v>83</v>
      </c>
      <c r="B38" s="143"/>
      <c r="C38" s="111">
        <f>C16+C25+C33+C35+C36</f>
        <v>605807</v>
      </c>
      <c r="D38" s="111">
        <f>D16+D25+D33+D35+D36</f>
        <v>266622</v>
      </c>
    </row>
    <row r="39" spans="1:5" x14ac:dyDescent="0.2">
      <c r="A39" s="13" t="s">
        <v>84</v>
      </c>
      <c r="B39" s="100"/>
      <c r="C39" s="101">
        <v>764764</v>
      </c>
      <c r="D39" s="101">
        <v>401851</v>
      </c>
    </row>
    <row r="40" spans="1:5" ht="26.25" thickBot="1" x14ac:dyDescent="0.25">
      <c r="A40" s="120" t="s">
        <v>85</v>
      </c>
      <c r="B40" s="110">
        <v>9</v>
      </c>
      <c r="C40" s="112">
        <f>ROUND(SUM(C38:C39),)</f>
        <v>1370571</v>
      </c>
      <c r="D40" s="112">
        <f>ROUND(SUM(D38:D39),)+1</f>
        <v>668474</v>
      </c>
      <c r="E40" s="114">
        <f>C40-ОФП!D16</f>
        <v>0</v>
      </c>
    </row>
    <row r="41" spans="1:5" ht="13.5" thickTop="1" x14ac:dyDescent="0.2">
      <c r="A41" s="1"/>
      <c r="B41" s="1"/>
      <c r="C41" s="113"/>
      <c r="D41" s="113"/>
    </row>
    <row r="42" spans="1:5" x14ac:dyDescent="0.2">
      <c r="D42" s="114"/>
    </row>
    <row r="43" spans="1:5" x14ac:dyDescent="0.2">
      <c r="A43" s="115" t="s">
        <v>45</v>
      </c>
      <c r="B43" s="115"/>
      <c r="E43" s="94"/>
    </row>
    <row r="45" spans="1:5" ht="13.5" thickBot="1" x14ac:dyDescent="0.25">
      <c r="A45" s="116"/>
    </row>
    <row r="46" spans="1:5" ht="15.6" customHeight="1" x14ac:dyDescent="0.2">
      <c r="A46" s="38" t="s">
        <v>95</v>
      </c>
      <c r="B46" s="39"/>
      <c r="C46" s="140" t="s">
        <v>46</v>
      </c>
      <c r="D46" s="140"/>
    </row>
    <row r="47" spans="1:5" ht="15" customHeight="1" x14ac:dyDescent="0.2">
      <c r="A47" s="142" t="s">
        <v>48</v>
      </c>
      <c r="B47" s="38"/>
      <c r="C47" s="130" t="s">
        <v>47</v>
      </c>
      <c r="D47" s="130"/>
      <c r="E47" s="40"/>
    </row>
    <row r="48" spans="1:5" ht="15" customHeight="1" x14ac:dyDescent="0.2">
      <c r="A48" s="142"/>
      <c r="B48" s="38"/>
      <c r="C48" s="40"/>
      <c r="D48" s="40"/>
      <c r="E48" s="40"/>
    </row>
    <row r="49" spans="1:5" ht="15" customHeight="1" x14ac:dyDescent="0.2">
      <c r="A49" s="142"/>
      <c r="B49" s="38"/>
      <c r="C49" s="40"/>
      <c r="D49" s="40"/>
      <c r="E49" s="40"/>
    </row>
    <row r="54" spans="1:5" x14ac:dyDescent="0.2">
      <c r="C54" s="89"/>
    </row>
  </sheetData>
  <mergeCells count="10">
    <mergeCell ref="A1:F1"/>
    <mergeCell ref="A25:B25"/>
    <mergeCell ref="A21:B21"/>
    <mergeCell ref="C47:D47"/>
    <mergeCell ref="A33:B33"/>
    <mergeCell ref="A38:B38"/>
    <mergeCell ref="A16:B16"/>
    <mergeCell ref="A47:A49"/>
    <mergeCell ref="C46:D46"/>
    <mergeCell ref="A2:D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ОПиУ</vt:lpstr>
      <vt:lpstr>Капитал</vt:lpstr>
      <vt:lpstr>ДДС</vt:lpstr>
      <vt:lpstr>ДДС!Область_печати</vt:lpstr>
      <vt:lpstr>Капитал!Область_печати</vt:lpstr>
      <vt:lpstr>ОПиУ!Область_печати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2024-07-31T10:54:59Z</dcterms:modified>
</cp:coreProperties>
</file>