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stantin.antonov\Desktop\отчетность 2024 KASE\Новая папка\"/>
    </mc:Choice>
  </mc:AlternateContent>
  <xr:revisionPtr revIDLastSave="0" documentId="13_ncr:1_{BC1A651A-8B6E-43F5-8C16-E04E753CFC4C}" xr6:coauthVersionLast="47" xr6:coauthVersionMax="47" xr10:uidLastSave="{00000000-0000-0000-0000-000000000000}"/>
  <bookViews>
    <workbookView xWindow="-108" yWindow="-108" windowWidth="23256" windowHeight="12576" tabRatio="683" activeTab="3" xr2:uid="{00000000-000D-0000-FFFF-FFFF00000000}"/>
  </bookViews>
  <sheets>
    <sheet name="Balance sheet" sheetId="1" r:id="rId1"/>
    <sheet name="P&amp;L" sheetId="2" r:id="rId2"/>
    <sheet name="CF" sheetId="3" r:id="rId3"/>
    <sheet name="Изменения в капитале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4" l="1"/>
  <c r="G22" i="4"/>
  <c r="G21" i="4"/>
  <c r="J21" i="4" s="1"/>
  <c r="G20" i="4"/>
  <c r="J20" i="4" s="1"/>
  <c r="J19" i="4"/>
  <c r="J18" i="4"/>
  <c r="G18" i="4"/>
  <c r="G19" i="4" s="1"/>
  <c r="J17" i="4"/>
  <c r="J16" i="4"/>
  <c r="G16" i="4"/>
  <c r="J15" i="4"/>
  <c r="G15" i="4"/>
  <c r="J13" i="4"/>
  <c r="F41" i="3"/>
  <c r="E23" i="2"/>
  <c r="E24" i="2" s="1"/>
  <c r="E22" i="2"/>
  <c r="E21" i="2"/>
  <c r="D24" i="2"/>
  <c r="D23" i="2"/>
  <c r="D22" i="2"/>
  <c r="E20" i="2"/>
  <c r="D38" i="1"/>
  <c r="D48" i="1"/>
  <c r="D49" i="1" s="1"/>
  <c r="E48" i="1"/>
  <c r="E49" i="1" s="1"/>
  <c r="E47" i="1"/>
  <c r="D47" i="1"/>
  <c r="E44" i="1"/>
  <c r="D44" i="1"/>
  <c r="E40" i="1" l="1"/>
  <c r="D40" i="1"/>
  <c r="E29" i="1"/>
  <c r="D29" i="1"/>
  <c r="E25" i="1"/>
  <c r="D25" i="1"/>
  <c r="E17" i="1"/>
  <c r="D17" i="1"/>
  <c r="D26" i="1" l="1"/>
  <c r="E26" i="1"/>
</calcChain>
</file>

<file path=xl/sharedStrings.xml><?xml version="1.0" encoding="utf-8"?>
<sst xmlns="http://schemas.openxmlformats.org/spreadsheetml/2006/main" count="167" uniqueCount="113">
  <si>
    <t>в тысячах тенге</t>
  </si>
  <si>
    <t>Активы</t>
  </si>
  <si>
    <t>I. Краткосрочные активы</t>
  </si>
  <si>
    <t>Денежные средства и их эквиваленты</t>
  </si>
  <si>
    <t>-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</si>
  <si>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</si>
  <si>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</si>
  <si>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</si>
  <si>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</si>
  <si>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</si>
  <si>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производные финансовые инструменты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</si>
  <si>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</si>
  <si>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</si>
  <si>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Основные средства</t>
  </si>
  <si>
    <t>Нематериальные активы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</si>
  <si>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</si>
  <si>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</si>
  <si>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</si>
  <si>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</si>
  <si>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</si>
  <si>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</si>
  <si>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</si>
  <si>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</si>
  <si>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</si>
  <si>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Краткосрочные обязательства по договорам покупателями</t>
  </si>
  <si>
    <t>Прочие краткосрочные обязательства</t>
  </si>
  <si>
    <t>IV.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</si>
  <si>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</si>
  <si>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</si>
  <si>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</si>
  <si>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</si>
  <si>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</si>
  <si>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</si>
  <si>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</si>
  <si>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Раскрытие в бух.записке</t>
  </si>
  <si>
    <t>Итого краткосрочных активов</t>
  </si>
  <si>
    <t>Итого долгосрочных активов</t>
  </si>
  <si>
    <t>БАЛАНС</t>
  </si>
  <si>
    <t xml:space="preserve">Итого краткосрочных обязательств </t>
  </si>
  <si>
    <t>Итого долгосрочных обязательств</t>
  </si>
  <si>
    <t>Итого капитал, относимый на собственников</t>
  </si>
  <si>
    <t>Всего капитал</t>
  </si>
  <si>
    <t>Руководитель</t>
  </si>
  <si>
    <t>Главный бухгалтер</t>
  </si>
  <si>
    <t>Новичкова В.В.</t>
  </si>
  <si>
    <t>Хасиетова Г.М.</t>
  </si>
  <si>
    <t>(фамилия, имя, отчество (при его наличии))</t>
  </si>
  <si>
    <t>(подпись)</t>
  </si>
  <si>
    <t>Наименование показателей</t>
  </si>
  <si>
    <t>Выручка от реализации товаров, работ и услуг</t>
  </si>
  <si>
    <t>Себестоимость реализованных товаров, работ и услуг</t>
  </si>
  <si>
    <t>Расходы по реализации</t>
  </si>
  <si>
    <t>Административные расходы</t>
  </si>
  <si>
    <t>Финансовые доходы</t>
  </si>
  <si>
    <t>Финансовые расходы</t>
  </si>
  <si>
    <t>Расходы (-) (доходы (+)) по подоходному налогу</t>
  </si>
  <si>
    <t>в том числе:</t>
  </si>
  <si>
    <t>Валовая прибыль (убыток)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</si>
  <si>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</si>
  <si>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</si>
  <si>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</si>
  <si>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Убыток за период:</t>
  </si>
  <si>
    <t>Общий совокупный доход (убыток)</t>
  </si>
  <si>
    <t>Новичкова В. В.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</si>
  <si>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</si>
  <si>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</si>
  <si>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</si>
  <si>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</si>
  <si>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</si>
  <si>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</si>
  <si>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</si>
  <si>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</si>
  <si>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</si>
  <si>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</si>
  <si>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</si>
  <si>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приобретение основных средств</t>
  </si>
  <si>
    <t xml:space="preserve">            предоставление займов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</si>
  <si>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</si>
  <si>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</si>
  <si>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погашение займов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</si>
  <si>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</si>
  <si>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</si>
  <si>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</si>
  <si>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</si>
  <si>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</si>
  <si>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1. Поступление денежных средств, всего</t>
  </si>
  <si>
    <t>2. Выбытие денежных средств, всего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</si>
  <si>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</si>
  <si>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</si>
  <si>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деятельности</t>
  </si>
  <si>
    <t>6. Увеличение +/- уменьшение денежных средств</t>
  </si>
  <si>
    <t>Доля неконтроли- рующих собственников</t>
  </si>
  <si>
    <t>Итого капитал</t>
  </si>
  <si>
    <t>Нераспреде-
ленная прибыль</t>
  </si>
  <si>
    <t>Сальдо на 1 января предыдущего года</t>
  </si>
  <si>
    <t>Изменение в учетной политике</t>
  </si>
  <si>
    <t>Прибыль (убыток) за год</t>
  </si>
  <si>
    <t>Пересчитанное сальдо</t>
  </si>
  <si>
    <t>Общий совокупный доход, всего</t>
  </si>
  <si>
    <t>Сальдо на 1 января отчетного года</t>
  </si>
  <si>
    <t xml:space="preserve">Сальдо на 31 декабря отчетного года </t>
  </si>
  <si>
    <t>Статьи</t>
  </si>
  <si>
    <t>Раскрытие в пояснительной записке</t>
  </si>
  <si>
    <t>На конец 31 марта 2024</t>
  </si>
  <si>
    <t>На начало 1 января 2024</t>
  </si>
  <si>
    <t>Прочие долгосрочные активы</t>
  </si>
  <si>
    <t>Отложенные налоговые обязательства</t>
  </si>
  <si>
    <t>За 3 месяца 2024</t>
  </si>
  <si>
    <t>За 3 месяца 2023</t>
  </si>
  <si>
    <t>Отчет о движении денежных средств ТОО "Freedom mobile" за 3 месяца 2024 неаудированно</t>
  </si>
  <si>
    <t>Отчет о прибылях и убытках ТОО "Freedom Mobile" за 3 месяца 2024 неаудированно</t>
  </si>
  <si>
    <t>Бухгалтерский баланс ТОО "Freedom Mobile" за 3 месяца 2024 неаудированно</t>
  </si>
  <si>
    <t>Отчет об изменениях в капитале ТОО "Freedom Mobile" неаудированно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</si>
</sst>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"/>
    <numFmt numFmtId="165" formatCode="[=-3044780]&quot;(3 045)&quot;;General"/>
    <numFmt numFmtId="166" formatCode="0,"/>
    <numFmt numFmtId="176" formatCode="[=-9000000]&quot;(9 000)&quot;;General"/>
    <numFmt numFmtId="180" formatCode="[=0]&quot;&quot;;General"/>
  </numFmts>
  <fonts count="14" x14ac:knownFonts="1">
    <font>
      <sz val="8"/>
      <name val="Arial"/>
    </font>
    <font>
      <b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indent="5"/>
    </xf>
    <xf numFmtId="0" fontId="0" fillId="0" borderId="0" xfId="0" applyAlignment="1">
      <alignment horizontal="left" indent="5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7" fillId="0" borderId="0" xfId="1" applyAlignment="1">
      <alignment horizontal="left"/>
    </xf>
    <xf numFmtId="0" fontId="7" fillId="0" borderId="0" xfId="1" applyAlignment="1">
      <alignment vertical="top" wrapText="1"/>
    </xf>
    <xf numFmtId="0" fontId="7" fillId="0" borderId="0" xfId="1"/>
    <xf numFmtId="0" fontId="10" fillId="0" borderId="0" xfId="1" applyFont="1"/>
    <xf numFmtId="0" fontId="7" fillId="0" borderId="0" xfId="1" applyAlignment="1">
      <alignment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5" fillId="0" borderId="0" xfId="1" applyNumberFormat="1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0" fontId="6" fillId="0" borderId="4" xfId="1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0" fontId="5" fillId="0" borderId="4" xfId="1" applyFont="1" applyBorder="1" applyAlignment="1">
      <alignment vertical="top" wrapText="1"/>
    </xf>
    <xf numFmtId="164" fontId="6" fillId="0" borderId="2" xfId="1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4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80" fontId="5" fillId="0" borderId="0" xfId="0" applyNumberFormat="1" applyFont="1" applyAlignment="1">
      <alignment vertical="top"/>
    </xf>
    <xf numFmtId="180" fontId="5" fillId="0" borderId="0" xfId="0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/>
    <xf numFmtId="164" fontId="6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/>
    <xf numFmtId="16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0" xfId="1" applyFont="1" applyAlignment="1">
      <alignment vertical="center"/>
    </xf>
    <xf numFmtId="0" fontId="7" fillId="0" borderId="0" xfId="1" applyAlignment="1">
      <alignment vertical="center"/>
    </xf>
    <xf numFmtId="0" fontId="7" fillId="0" borderId="0" xfId="1" applyAlignment="1">
      <alignment vertical="center" wrapText="1"/>
    </xf>
    <xf numFmtId="0" fontId="7" fillId="0" borderId="0" xfId="1" applyAlignment="1">
      <alignment horizontal="left" wrapText="1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3" fontId="7" fillId="0" borderId="0" xfId="1" applyNumberFormat="1" applyAlignment="1">
      <alignment vertical="center"/>
    </xf>
    <xf numFmtId="3" fontId="8" fillId="0" borderId="0" xfId="1" applyNumberFormat="1" applyFont="1" applyAlignment="1">
      <alignment vertical="center"/>
    </xf>
    <xf numFmtId="3" fontId="7" fillId="0" borderId="0" xfId="1" applyNumberFormat="1" applyAlignment="1">
      <alignment horizontal="right"/>
    </xf>
    <xf numFmtId="0" fontId="7" fillId="0" borderId="0" xfId="1" applyAlignment="1">
      <alignment horizontal="center" vertical="center"/>
    </xf>
    <xf numFmtId="0" fontId="7" fillId="0" borderId="0" xfId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top" wrapText="1"/>
    </xf>
    <xf numFmtId="3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/>
    <xf numFmtId="0" fontId="12" fillId="0" borderId="0" xfId="0" applyFont="1" applyAlignment="1">
      <alignment horizontal="right" vertical="top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vertical="center" wrapText="1"/>
    </xf>
    <xf numFmtId="3" fontId="6" fillId="0" borderId="4" xfId="1" applyNumberFormat="1" applyFont="1" applyBorder="1" applyAlignment="1">
      <alignment vertical="center" wrapText="1"/>
    </xf>
    <xf numFmtId="3" fontId="6" fillId="0" borderId="3" xfId="1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7" fillId="0" borderId="0" xfId="1" applyNumberFormat="1" applyFont="1" applyAlignment="1">
      <alignment vertical="center"/>
    </xf>
  </cellXfs>
  <cellStyles count="2">
    <cellStyle name="Обычный" xfId="0" builtinId="0"/>
    <cellStyle name="Обычный 2" xfId="1" xr:uid="{9E919631-EF43-4423-A738-EF93111627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63"/>
  <sheetViews>
    <sheetView showGridLines="0" workbookViewId="0">
      <selection activeCell="B5" sqref="B5"/>
    </sheetView>
  </sheetViews>
  <sheetFormatPr defaultColWidth="10.42578125" defaultRowHeight="11.4" customHeight="1" x14ac:dyDescent="0.2"/>
  <cols>
    <col min="1" max="1" width="7.140625" style="1" customWidth="1"/>
    <col min="2" max="2" width="117" style="1" bestFit="1" customWidth="1"/>
    <col min="3" max="3" width="13.85546875" style="1" bestFit="1" customWidth="1"/>
    <col min="4" max="4" width="20.85546875" style="1" customWidth="1"/>
    <col min="5" max="5" width="21.28515625" style="1" customWidth="1"/>
  </cols>
  <sheetData>
    <row r="1" spans="2:5" ht="10.199999999999999" x14ac:dyDescent="0.2">
      <c r="D1" s="4"/>
      <c r="E1" s="4"/>
    </row>
    <row r="2" spans="2:5" ht="10.199999999999999" x14ac:dyDescent="0.2">
      <c r="D2" s="4"/>
      <c r="E2" s="4"/>
    </row>
    <row r="3" spans="2:5" s="1" customFormat="1" ht="10.199999999999999" x14ac:dyDescent="0.2"/>
    <row r="4" spans="2:5" s="1" customFormat="1" ht="18.600000000000001" customHeight="1" x14ac:dyDescent="0.2">
      <c r="B4" s="123" t="s">
        <v>111</v>
      </c>
      <c r="C4" s="123"/>
      <c r="D4" s="123"/>
      <c r="E4" s="123"/>
    </row>
    <row r="5" spans="2:5" s="1" customFormat="1" ht="13.8" x14ac:dyDescent="0.25">
      <c r="C5" s="5"/>
      <c r="D5" s="5"/>
    </row>
    <row r="6" spans="2:5" s="1" customFormat="1" ht="10.199999999999999" x14ac:dyDescent="0.2"/>
    <row r="7" spans="2:5" s="1" customFormat="1" ht="10.199999999999999" x14ac:dyDescent="0.2">
      <c r="B7" s="2"/>
      <c r="C7" s="6"/>
      <c r="D7" s="6"/>
      <c r="E7" s="6"/>
    </row>
    <row r="8" spans="2:5" s="1" customFormat="1" ht="10.199999999999999" x14ac:dyDescent="0.2"/>
    <row r="9" spans="2:5" s="1" customFormat="1" ht="10.199999999999999" x14ac:dyDescent="0.2">
      <c r="B9" s="3"/>
    </row>
    <row r="10" spans="2:5" s="1" customFormat="1" ht="10.199999999999999" x14ac:dyDescent="0.2">
      <c r="E10" s="26" t="s">
        <v>0</v>
      </c>
    </row>
    <row r="11" spans="2:5" ht="24" customHeight="1" x14ac:dyDescent="0.2">
      <c r="B11" s="18" t="s">
        <v>1</v>
      </c>
      <c r="C11" s="19" t="s">
        <v>34</v>
      </c>
      <c r="D11" s="107" t="s">
        <v>103</v>
      </c>
      <c r="E11" s="107" t="s">
        <v>104</v>
      </c>
    </row>
    <row r="12" spans="2:5" s="1" customFormat="1" ht="15" customHeight="1" x14ac:dyDescent="0.2">
      <c r="B12" s="124" t="s">
        <v>2</v>
      </c>
      <c r="C12" s="124"/>
      <c r="D12" s="124"/>
      <c r="E12" s="124"/>
    </row>
    <row r="13" spans="2:5" s="1" customFormat="1" ht="12" customHeight="1" x14ac:dyDescent="0.2">
      <c r="B13" s="7" t="s">
        <v>3</v>
      </c>
      <c r="C13" s="116">
        <v>15</v>
      </c>
      <c r="D13" s="8">
        <v>518060906.23000002</v>
      </c>
      <c r="E13" s="8">
        <v>662989837.50999999</v>
      </c>
    </row>
    <row r="14" spans="2:5" ht="12" customHeight="1" x14ac:dyDescent="0.2">
      <c r="B14" s="7" t="s">
        <v>5</v>
      </c>
      <c r="C14" s="116">
        <v>11</v>
      </c>
      <c r="D14" s="8">
        <v>357523239.72000003</v>
      </c>
      <c r="E14" s="8">
        <v>802468275.05999994</v>
      </c>
    </row>
    <row r="15" spans="2:5" ht="12" customHeight="1" x14ac:dyDescent="0.2">
      <c r="B15" s="10" t="s">
        <v>6</v>
      </c>
      <c r="C15" s="116">
        <v>12</v>
      </c>
      <c r="D15" s="9">
        <v>5085152569.4799995</v>
      </c>
      <c r="E15" s="9">
        <v>4642450496.8100004</v>
      </c>
    </row>
    <row r="16" spans="2:5" ht="12" customHeight="1" x14ac:dyDescent="0.2">
      <c r="B16" s="14" t="s">
        <v>7</v>
      </c>
      <c r="C16" s="117">
        <v>16</v>
      </c>
      <c r="D16" s="15">
        <v>1828691900.3900001</v>
      </c>
      <c r="E16" s="15">
        <v>1716648015.29</v>
      </c>
    </row>
    <row r="17" spans="2:5" ht="15" customHeight="1" x14ac:dyDescent="0.2">
      <c r="B17" s="16" t="s">
        <v>35</v>
      </c>
      <c r="C17" s="118"/>
      <c r="D17" s="17">
        <f>SUM(D13:D16)</f>
        <v>7789428615.8199997</v>
      </c>
      <c r="E17" s="17">
        <f>SUM(E13:E16)</f>
        <v>7824556624.6700001</v>
      </c>
    </row>
    <row r="18" spans="2:5" s="1" customFormat="1" ht="15" customHeight="1" x14ac:dyDescent="0.2">
      <c r="B18" s="124" t="s">
        <v>8</v>
      </c>
      <c r="C18" s="124"/>
      <c r="D18" s="124"/>
      <c r="E18" s="124"/>
    </row>
    <row r="19" spans="2:5" s="1" customFormat="1" ht="12" customHeight="1" x14ac:dyDescent="0.2">
      <c r="B19" s="11" t="s">
        <v>9</v>
      </c>
      <c r="C19" s="116"/>
      <c r="D19" s="8">
        <v>3143171024.5700002</v>
      </c>
      <c r="E19" s="8">
        <v>2543500000</v>
      </c>
    </row>
    <row r="20" spans="2:5" ht="12" customHeight="1" x14ac:dyDescent="0.2">
      <c r="B20" s="7" t="s">
        <v>11</v>
      </c>
      <c r="C20" s="116"/>
      <c r="D20" s="8">
        <v>403912443.45999998</v>
      </c>
      <c r="E20" s="8">
        <v>374501342.47000003</v>
      </c>
    </row>
    <row r="21" spans="2:5" ht="12" customHeight="1" x14ac:dyDescent="0.2">
      <c r="B21" s="7" t="s">
        <v>12</v>
      </c>
      <c r="C21" s="116"/>
      <c r="D21" s="8">
        <v>123560134.18000001</v>
      </c>
      <c r="E21" s="8">
        <v>120808990.18000001</v>
      </c>
    </row>
    <row r="22" spans="2:5" s="1" customFormat="1" ht="12" customHeight="1" x14ac:dyDescent="0.2">
      <c r="B22" s="7" t="s">
        <v>13</v>
      </c>
      <c r="C22" s="116">
        <v>6</v>
      </c>
      <c r="D22" s="8">
        <v>866062012.03999996</v>
      </c>
      <c r="E22" s="8">
        <v>981671794.13999999</v>
      </c>
    </row>
    <row r="23" spans="2:5" s="1" customFormat="1" ht="12" customHeight="1" x14ac:dyDescent="0.2">
      <c r="B23" s="7" t="s">
        <v>14</v>
      </c>
      <c r="C23" s="116"/>
      <c r="D23" s="8">
        <v>7269807.5099999998</v>
      </c>
      <c r="E23" s="8">
        <v>8196241.7400000002</v>
      </c>
    </row>
    <row r="24" spans="2:5" ht="12" customHeight="1" x14ac:dyDescent="0.2">
      <c r="B24" s="14" t="s">
        <v>105</v>
      </c>
      <c r="C24" s="117"/>
      <c r="D24" s="22">
        <v>114099.54</v>
      </c>
      <c r="E24" s="22">
        <v>114099.54</v>
      </c>
    </row>
    <row r="25" spans="2:5" ht="15" customHeight="1" x14ac:dyDescent="0.2">
      <c r="B25" s="20" t="s">
        <v>36</v>
      </c>
      <c r="C25" s="119"/>
      <c r="D25" s="21">
        <f>SUM(D19:D24)</f>
        <v>4544089521.3000002</v>
      </c>
      <c r="E25" s="21">
        <f>SUM(E19:E24)</f>
        <v>4028792468.0699997</v>
      </c>
    </row>
    <row r="26" spans="2:5" s="1" customFormat="1" ht="15" customHeight="1" thickBot="1" x14ac:dyDescent="0.25">
      <c r="B26" s="23" t="s">
        <v>37</v>
      </c>
      <c r="C26" s="120"/>
      <c r="D26" s="24">
        <f>D25+D17</f>
        <v>12333518137.119999</v>
      </c>
      <c r="E26" s="24">
        <f>E25+E17</f>
        <v>11853349092.74</v>
      </c>
    </row>
    <row r="29" spans="2:5" ht="24" customHeight="1" x14ac:dyDescent="0.2">
      <c r="B29" s="18" t="s">
        <v>15</v>
      </c>
      <c r="C29" s="19"/>
      <c r="D29" s="19" t="str">
        <f>D11</f>
        <v>На конец 31 марта 2024</v>
      </c>
      <c r="E29" s="19" t="str">
        <f>E11</f>
        <v>На начало 1 января 2024</v>
      </c>
    </row>
    <row r="30" spans="2:5" ht="15" customHeight="1" x14ac:dyDescent="0.2">
      <c r="B30" s="124" t="s">
        <v>16</v>
      </c>
      <c r="C30" s="124"/>
      <c r="D30" s="124"/>
      <c r="E30" s="124"/>
    </row>
    <row r="31" spans="2:5" ht="12" customHeight="1" x14ac:dyDescent="0.2">
      <c r="B31" s="11" t="s">
        <v>17</v>
      </c>
      <c r="C31" s="116"/>
      <c r="D31" s="8">
        <v>1800000000</v>
      </c>
      <c r="E31" s="8">
        <v>1800000000</v>
      </c>
    </row>
    <row r="32" spans="2:5" ht="22.8" x14ac:dyDescent="0.2">
      <c r="B32" s="11" t="s">
        <v>18</v>
      </c>
      <c r="C32" s="116"/>
      <c r="D32" s="8">
        <v>137653695.06</v>
      </c>
      <c r="E32" s="8">
        <v>137653695.06</v>
      </c>
    </row>
    <row r="33" spans="2:5" ht="12" customHeight="1" x14ac:dyDescent="0.2">
      <c r="B33" s="11" t="s">
        <v>19</v>
      </c>
      <c r="C33" s="121"/>
      <c r="D33" s="8">
        <v>23342465.75</v>
      </c>
      <c r="E33" s="8">
        <v>23342465.75</v>
      </c>
    </row>
    <row r="34" spans="2:5" ht="12" customHeight="1" x14ac:dyDescent="0.2">
      <c r="B34" s="11" t="s">
        <v>20</v>
      </c>
      <c r="C34" s="121"/>
      <c r="D34" s="8">
        <v>2378930388.5100002</v>
      </c>
      <c r="E34" s="8">
        <v>1729791693.3499999</v>
      </c>
    </row>
    <row r="35" spans="2:5" ht="12" customHeight="1" x14ac:dyDescent="0.2">
      <c r="B35" s="11" t="s">
        <v>21</v>
      </c>
      <c r="C35" s="121"/>
      <c r="D35" s="8">
        <v>166644980</v>
      </c>
      <c r="E35" s="8">
        <v>166644980</v>
      </c>
    </row>
    <row r="36" spans="2:5" ht="12" customHeight="1" x14ac:dyDescent="0.2">
      <c r="B36" s="11" t="s">
        <v>22</v>
      </c>
      <c r="C36" s="121"/>
      <c r="D36" s="12">
        <v>-3044780</v>
      </c>
      <c r="E36" s="13">
        <v>-44780</v>
      </c>
    </row>
    <row r="37" spans="2:5" ht="12" customHeight="1" x14ac:dyDescent="0.2">
      <c r="B37" s="11" t="s">
        <v>23</v>
      </c>
      <c r="C37" s="121"/>
      <c r="D37" s="8">
        <v>4337664.41</v>
      </c>
      <c r="E37" s="8">
        <v>-1334809.57</v>
      </c>
    </row>
    <row r="38" spans="2:5" ht="12" customHeight="1" x14ac:dyDescent="0.2">
      <c r="B38" s="11" t="s">
        <v>24</v>
      </c>
      <c r="C38" s="121"/>
      <c r="D38" s="132">
        <f>-53504719.71</f>
        <v>-53504719.710000001</v>
      </c>
      <c r="E38" s="8"/>
    </row>
    <row r="39" spans="2:5" ht="12" customHeight="1" x14ac:dyDescent="0.2">
      <c r="B39" s="27" t="s">
        <v>25</v>
      </c>
      <c r="C39" s="122"/>
      <c r="D39" s="22">
        <v>661577586.41999996</v>
      </c>
      <c r="E39" s="22">
        <v>227295131.84</v>
      </c>
    </row>
    <row r="40" spans="2:5" ht="15" customHeight="1" x14ac:dyDescent="0.2">
      <c r="B40" s="16" t="s">
        <v>38</v>
      </c>
      <c r="C40" s="106"/>
      <c r="D40" s="17">
        <f>SUM(D31:D39)</f>
        <v>5115937280.4399996</v>
      </c>
      <c r="E40" s="17">
        <f>SUM(E31:E39)</f>
        <v>4083348376.4299998</v>
      </c>
    </row>
    <row r="41" spans="2:5" ht="15" customHeight="1" x14ac:dyDescent="0.2">
      <c r="B41" s="124" t="s">
        <v>26</v>
      </c>
      <c r="C41" s="124"/>
      <c r="D41" s="124"/>
      <c r="E41" s="124"/>
    </row>
    <row r="42" spans="2:5" ht="12" customHeight="1" x14ac:dyDescent="0.2">
      <c r="B42" s="7" t="s">
        <v>10</v>
      </c>
      <c r="C42" s="116"/>
      <c r="D42" s="8">
        <v>19842073036.619999</v>
      </c>
      <c r="E42" s="8">
        <v>19081786479.419998</v>
      </c>
    </row>
    <row r="43" spans="2:5" ht="12" customHeight="1" x14ac:dyDescent="0.2">
      <c r="B43" s="7" t="s">
        <v>106</v>
      </c>
      <c r="C43" s="116"/>
      <c r="D43" s="8">
        <v>65074155.600000001</v>
      </c>
      <c r="E43" s="8">
        <v>65074155.600000001</v>
      </c>
    </row>
    <row r="44" spans="2:5" ht="15" customHeight="1" x14ac:dyDescent="0.2">
      <c r="B44" s="20" t="s">
        <v>39</v>
      </c>
      <c r="C44" s="119"/>
      <c r="D44" s="21">
        <f>D42+D43</f>
        <v>19907147192.219997</v>
      </c>
      <c r="E44" s="21">
        <f>E42+E43</f>
        <v>19146860635.019997</v>
      </c>
    </row>
    <row r="45" spans="2:5" ht="15" customHeight="1" x14ac:dyDescent="0.2">
      <c r="B45" s="124" t="s">
        <v>27</v>
      </c>
      <c r="C45" s="124"/>
      <c r="D45" s="124"/>
      <c r="E45" s="124"/>
    </row>
    <row r="46" spans="2:5" ht="12" customHeight="1" x14ac:dyDescent="0.2">
      <c r="B46" s="7" t="s">
        <v>28</v>
      </c>
      <c r="C46" s="116">
        <v>17</v>
      </c>
      <c r="D46" s="129">
        <v>1091140</v>
      </c>
      <c r="E46" s="129">
        <v>1091140</v>
      </c>
    </row>
    <row r="47" spans="2:5" ht="12" customHeight="1" x14ac:dyDescent="0.2">
      <c r="B47" s="7" t="s">
        <v>32</v>
      </c>
      <c r="C47" s="116"/>
      <c r="D47" s="129">
        <f>-13780706335.54/1000</f>
        <v>-13780706.33554</v>
      </c>
      <c r="E47" s="129">
        <f>-12467999918.71/1000</f>
        <v>-12467999.918709999</v>
      </c>
    </row>
    <row r="48" spans="2:5" ht="15" customHeight="1" x14ac:dyDescent="0.2">
      <c r="B48" s="20" t="s">
        <v>40</v>
      </c>
      <c r="C48" s="119"/>
      <c r="D48" s="130">
        <f>SUM(D46:D47)</f>
        <v>-12689566.33554</v>
      </c>
      <c r="E48" s="130">
        <f>SUM(E46:E47)</f>
        <v>-11376859.918709999</v>
      </c>
    </row>
    <row r="49" spans="2:5" ht="15" customHeight="1" x14ac:dyDescent="0.2">
      <c r="B49" s="28" t="s">
        <v>41</v>
      </c>
      <c r="C49" s="106"/>
      <c r="D49" s="131">
        <f>D48</f>
        <v>-12689566.33554</v>
      </c>
      <c r="E49" s="131">
        <f>E48</f>
        <v>-11376859.918709999</v>
      </c>
    </row>
    <row r="50" spans="2:5" ht="15" customHeight="1" thickBot="1" x14ac:dyDescent="0.25">
      <c r="B50" s="23" t="s">
        <v>37</v>
      </c>
      <c r="C50" s="120"/>
      <c r="D50" s="24">
        <v>12333518000</v>
      </c>
      <c r="E50" s="24">
        <v>11853349000</v>
      </c>
    </row>
    <row r="51" spans="2:5" ht="11.4" customHeight="1" x14ac:dyDescent="0.2">
      <c r="D51" s="25"/>
      <c r="E51" s="25"/>
    </row>
    <row r="52" spans="2:5" ht="11.4" customHeight="1" x14ac:dyDescent="0.2">
      <c r="D52" s="25"/>
    </row>
    <row r="58" spans="2:5" ht="11.4" customHeight="1" x14ac:dyDescent="0.2">
      <c r="B58" s="30" t="s">
        <v>42</v>
      </c>
      <c r="C58" s="30"/>
      <c r="D58" s="30"/>
      <c r="E58" s="31" t="s">
        <v>44</v>
      </c>
    </row>
    <row r="59" spans="2:5" ht="11.4" customHeight="1" x14ac:dyDescent="0.2">
      <c r="B59" s="29" t="s">
        <v>47</v>
      </c>
      <c r="E59" s="29" t="s">
        <v>46</v>
      </c>
    </row>
    <row r="62" spans="2:5" ht="11.4" customHeight="1" x14ac:dyDescent="0.2">
      <c r="B62" s="30" t="s">
        <v>43</v>
      </c>
      <c r="C62" s="30"/>
      <c r="D62" s="30"/>
      <c r="E62" s="31" t="s">
        <v>45</v>
      </c>
    </row>
    <row r="63" spans="2:5" ht="11.4" customHeight="1" x14ac:dyDescent="0.2">
      <c r="B63" s="29" t="s">
        <v>47</v>
      </c>
      <c r="E63" s="29" t="s">
        <v>46</v>
      </c>
    </row>
  </sheetData>
  <mergeCells count="6">
    <mergeCell ref="B4:E4"/>
    <mergeCell ref="B41:E41"/>
    <mergeCell ref="B45:E45"/>
    <mergeCell ref="B30:E30"/>
    <mergeCell ref="B18:E18"/>
    <mergeCell ref="B12:E12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16A3-3E83-499F-BB53-5F9908831B86}">
  <sheetPr>
    <outlinePr summaryBelow="0" summaryRight="0"/>
    <pageSetUpPr autoPageBreaks="0" fitToPage="1"/>
  </sheetPr>
  <dimension ref="A1:E38"/>
  <sheetViews>
    <sheetView showGridLines="0" workbookViewId="0">
      <selection activeCell="B6" sqref="B6"/>
    </sheetView>
  </sheetViews>
  <sheetFormatPr defaultColWidth="10.42578125" defaultRowHeight="10.199999999999999" x14ac:dyDescent="0.2"/>
  <cols>
    <col min="1" max="1" width="6.28515625" style="32" customWidth="1"/>
    <col min="2" max="2" width="74.28515625" style="32" bestFit="1" customWidth="1"/>
    <col min="3" max="3" width="16.28515625" style="32" customWidth="1"/>
    <col min="4" max="5" width="20" style="32" customWidth="1"/>
    <col min="6" max="16384" width="10.42578125" style="34"/>
  </cols>
  <sheetData>
    <row r="1" spans="2:5" s="32" customFormat="1" ht="13.8" x14ac:dyDescent="0.25">
      <c r="C1" s="35"/>
      <c r="D1" s="35"/>
      <c r="E1" s="35"/>
    </row>
    <row r="2" spans="2:5" s="32" customFormat="1" x14ac:dyDescent="0.2"/>
    <row r="3" spans="2:5" s="32" customFormat="1" ht="13.8" x14ac:dyDescent="0.25">
      <c r="C3" s="35"/>
      <c r="D3" s="35"/>
      <c r="E3" s="35"/>
    </row>
    <row r="4" spans="2:5" s="32" customFormat="1" x14ac:dyDescent="0.2"/>
    <row r="5" spans="2:5" s="32" customFormat="1" ht="13.2" x14ac:dyDescent="0.25">
      <c r="B5" s="125" t="s">
        <v>110</v>
      </c>
      <c r="C5" s="125"/>
      <c r="D5" s="125"/>
      <c r="E5" s="125"/>
    </row>
    <row r="6" spans="2:5" s="32" customFormat="1" x14ac:dyDescent="0.2"/>
    <row r="7" spans="2:5" s="32" customFormat="1" x14ac:dyDescent="0.2">
      <c r="C7" s="34"/>
      <c r="D7" s="34"/>
    </row>
    <row r="8" spans="2:5" s="32" customFormat="1" x14ac:dyDescent="0.2"/>
    <row r="9" spans="2:5" s="32" customFormat="1" x14ac:dyDescent="0.2">
      <c r="C9" s="36"/>
      <c r="D9" s="36"/>
      <c r="E9" s="36"/>
    </row>
    <row r="10" spans="2:5" s="32" customFormat="1" x14ac:dyDescent="0.2">
      <c r="E10" s="43" t="s">
        <v>0</v>
      </c>
    </row>
    <row r="11" spans="2:5" s="32" customFormat="1" ht="34.200000000000003" x14ac:dyDescent="0.2">
      <c r="B11" s="42" t="s">
        <v>48</v>
      </c>
      <c r="C11" s="107" t="s">
        <v>102</v>
      </c>
      <c r="D11" s="41" t="s">
        <v>107</v>
      </c>
      <c r="E11" s="41" t="s">
        <v>108</v>
      </c>
    </row>
    <row r="12" spans="2:5" s="32" customFormat="1" ht="11.4" x14ac:dyDescent="0.2">
      <c r="B12" s="38" t="s">
        <v>49</v>
      </c>
      <c r="C12" s="108">
        <v>25</v>
      </c>
      <c r="D12" s="39">
        <v>4730526787.3400002</v>
      </c>
      <c r="E12" s="39">
        <v>4276981646.8000002</v>
      </c>
    </row>
    <row r="13" spans="2:5" s="32" customFormat="1" ht="11.4" x14ac:dyDescent="0.2">
      <c r="B13" s="37" t="s">
        <v>50</v>
      </c>
      <c r="C13" s="109">
        <v>26</v>
      </c>
      <c r="D13" s="40">
        <v>4408927038.5699997</v>
      </c>
      <c r="E13" s="40">
        <v>4030816497.71</v>
      </c>
    </row>
    <row r="14" spans="2:5" s="32" customFormat="1" ht="12" x14ac:dyDescent="0.2">
      <c r="B14" s="45" t="s">
        <v>57</v>
      </c>
      <c r="C14" s="110"/>
      <c r="D14" s="52">
        <v>321599748.76999998</v>
      </c>
      <c r="E14" s="52">
        <v>246165149.09</v>
      </c>
    </row>
    <row r="15" spans="2:5" s="32" customFormat="1" ht="11.4" x14ac:dyDescent="0.2">
      <c r="B15" s="51" t="s">
        <v>51</v>
      </c>
      <c r="C15" s="111"/>
      <c r="D15" s="50">
        <v>1745806298.6099999</v>
      </c>
      <c r="E15" s="50">
        <v>2173369041.8899999</v>
      </c>
    </row>
    <row r="16" spans="2:5" s="32" customFormat="1" ht="11.4" x14ac:dyDescent="0.2">
      <c r="B16" s="38" t="s">
        <v>52</v>
      </c>
      <c r="C16" s="108"/>
      <c r="D16" s="39">
        <v>334893323.52999997</v>
      </c>
      <c r="E16" s="39">
        <v>312319270.11000001</v>
      </c>
    </row>
    <row r="17" spans="2:5" s="32" customFormat="1" ht="12" x14ac:dyDescent="0.25">
      <c r="B17" s="48" t="s">
        <v>58</v>
      </c>
      <c r="C17" s="112"/>
      <c r="D17" s="133">
        <v>-1759100</v>
      </c>
      <c r="E17" s="134">
        <v>-2239523</v>
      </c>
    </row>
    <row r="18" spans="2:5" s="32" customFormat="1" ht="11.4" x14ac:dyDescent="0.2">
      <c r="B18" s="49" t="s">
        <v>53</v>
      </c>
      <c r="C18" s="113"/>
      <c r="D18" s="50">
        <v>29411100.989999998</v>
      </c>
      <c r="E18" s="50">
        <v>839708093.59000003</v>
      </c>
    </row>
    <row r="19" spans="2:5" s="32" customFormat="1" ht="11.4" x14ac:dyDescent="0.2">
      <c r="B19" s="38" t="s">
        <v>54</v>
      </c>
      <c r="C19" s="108"/>
      <c r="D19" s="39">
        <v>62393838.060000002</v>
      </c>
      <c r="E19" s="39">
        <v>289937403.52999997</v>
      </c>
    </row>
    <row r="20" spans="2:5" s="32" customFormat="1" ht="12" x14ac:dyDescent="0.2">
      <c r="B20" s="45" t="s">
        <v>59</v>
      </c>
      <c r="C20" s="110"/>
      <c r="D20" s="133">
        <v>-1792083</v>
      </c>
      <c r="E20" s="133">
        <f>-1689752</f>
        <v>-1689752</v>
      </c>
    </row>
    <row r="21" spans="2:5" s="32" customFormat="1" ht="11.4" x14ac:dyDescent="0.2">
      <c r="B21" s="46" t="s">
        <v>55</v>
      </c>
      <c r="C21" s="114"/>
      <c r="D21" s="47"/>
      <c r="E21" s="136">
        <f>-3000</f>
        <v>-3000</v>
      </c>
    </row>
    <row r="22" spans="2:5" s="32" customFormat="1" ht="24" x14ac:dyDescent="0.2">
      <c r="B22" s="45" t="s">
        <v>60</v>
      </c>
      <c r="C22" s="110"/>
      <c r="D22" s="133">
        <f>D20</f>
        <v>-1792083</v>
      </c>
      <c r="E22" s="133">
        <f>E20++E21</f>
        <v>-1692752</v>
      </c>
    </row>
    <row r="23" spans="2:5" s="32" customFormat="1" ht="12" x14ac:dyDescent="0.2">
      <c r="B23" s="45" t="s">
        <v>61</v>
      </c>
      <c r="C23" s="110"/>
      <c r="D23" s="133">
        <f>D20</f>
        <v>-1792083</v>
      </c>
      <c r="E23" s="133">
        <f>E22</f>
        <v>-1692752</v>
      </c>
    </row>
    <row r="24" spans="2:5" s="32" customFormat="1" ht="12.6" thickBot="1" x14ac:dyDescent="0.25">
      <c r="B24" s="44" t="s">
        <v>62</v>
      </c>
      <c r="C24" s="115"/>
      <c r="D24" s="135">
        <f>D23</f>
        <v>-1792083</v>
      </c>
      <c r="E24" s="135">
        <f>E23</f>
        <v>-1692752</v>
      </c>
    </row>
    <row r="25" spans="2:5" s="32" customFormat="1" x14ac:dyDescent="0.2"/>
    <row r="33" spans="2:5" ht="12" x14ac:dyDescent="0.25">
      <c r="B33" s="53" t="s">
        <v>42</v>
      </c>
      <c r="C33" s="54" t="s">
        <v>63</v>
      </c>
      <c r="D33" s="54"/>
      <c r="E33" s="55"/>
    </row>
    <row r="34" spans="2:5" x14ac:dyDescent="0.2">
      <c r="B34" s="1"/>
      <c r="C34" s="56" t="s">
        <v>46</v>
      </c>
      <c r="D34" s="56"/>
      <c r="E34" s="57" t="s">
        <v>47</v>
      </c>
    </row>
    <row r="35" spans="2:5" x14ac:dyDescent="0.2">
      <c r="B35" s="1"/>
      <c r="C35" s="1"/>
      <c r="D35" s="1"/>
      <c r="E35" s="58"/>
    </row>
    <row r="36" spans="2:5" x14ac:dyDescent="0.2">
      <c r="B36" s="1"/>
      <c r="C36" s="1"/>
      <c r="D36" s="1"/>
      <c r="E36" s="58"/>
    </row>
    <row r="37" spans="2:5" ht="12" x14ac:dyDescent="0.25">
      <c r="B37" s="53" t="s">
        <v>43</v>
      </c>
      <c r="C37" s="54" t="s">
        <v>45</v>
      </c>
      <c r="D37" s="54"/>
      <c r="E37" s="58"/>
    </row>
    <row r="38" spans="2:5" x14ac:dyDescent="0.2">
      <c r="B38" s="1"/>
      <c r="C38" s="56" t="s">
        <v>46</v>
      </c>
      <c r="D38" s="56"/>
      <c r="E38" s="57" t="s">
        <v>47</v>
      </c>
    </row>
  </sheetData>
  <mergeCells count="1">
    <mergeCell ref="B5:E5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67E78-1FC8-4D0D-A27D-D32AA748C6E6}">
  <dimension ref="B4:F63"/>
  <sheetViews>
    <sheetView showGridLines="0" workbookViewId="0">
      <selection activeCell="B2" sqref="B2"/>
    </sheetView>
  </sheetViews>
  <sheetFormatPr defaultRowHeight="10.199999999999999" x14ac:dyDescent="0.2"/>
  <cols>
    <col min="2" max="2" width="98" customWidth="1"/>
    <col min="5" max="6" width="19.5703125" customWidth="1"/>
  </cols>
  <sheetData>
    <row r="4" spans="2:6" ht="13.2" x14ac:dyDescent="0.25">
      <c r="B4" s="128" t="s">
        <v>109</v>
      </c>
      <c r="C4" s="128"/>
      <c r="D4" s="128"/>
      <c r="E4" s="128"/>
      <c r="F4" s="128"/>
    </row>
    <row r="11" spans="2:6" ht="26.4" x14ac:dyDescent="0.2">
      <c r="B11" s="75" t="s">
        <v>48</v>
      </c>
      <c r="C11" s="75"/>
      <c r="D11" s="19"/>
      <c r="E11" s="41" t="s">
        <v>107</v>
      </c>
      <c r="F11" s="41" t="s">
        <v>108</v>
      </c>
    </row>
    <row r="12" spans="2:6" ht="18" customHeight="1" x14ac:dyDescent="0.2">
      <c r="B12" s="126" t="s">
        <v>64</v>
      </c>
      <c r="C12" s="126"/>
      <c r="D12" s="126"/>
      <c r="E12" s="126"/>
      <c r="F12" s="126"/>
    </row>
    <row r="13" spans="2:6" ht="12" customHeight="1" x14ac:dyDescent="0.2">
      <c r="B13" s="60" t="s">
        <v>85</v>
      </c>
      <c r="C13" s="60"/>
      <c r="D13" s="59"/>
      <c r="E13" s="61">
        <v>8264974155.7200003</v>
      </c>
      <c r="F13" s="62">
        <v>5782421516.7200003</v>
      </c>
    </row>
    <row r="14" spans="2:6" ht="12" customHeight="1" x14ac:dyDescent="0.2">
      <c r="B14" s="63" t="s">
        <v>56</v>
      </c>
      <c r="C14" s="63"/>
      <c r="D14" s="63"/>
      <c r="E14" s="64"/>
      <c r="F14" s="64"/>
    </row>
    <row r="15" spans="2:6" ht="12" customHeight="1" x14ac:dyDescent="0.2">
      <c r="B15" s="60" t="s">
        <v>65</v>
      </c>
      <c r="C15" s="60"/>
      <c r="D15" s="60"/>
      <c r="E15" s="65">
        <v>43510815.329999998</v>
      </c>
      <c r="F15" s="66">
        <v>836753304.80999994</v>
      </c>
    </row>
    <row r="16" spans="2:6" ht="12" customHeight="1" x14ac:dyDescent="0.2">
      <c r="B16" s="60" t="s">
        <v>66</v>
      </c>
      <c r="C16" s="60"/>
      <c r="D16" s="60"/>
      <c r="E16" s="137" t="s">
        <v>4</v>
      </c>
      <c r="F16" s="65">
        <v>1002465</v>
      </c>
    </row>
    <row r="17" spans="2:6" ht="12" customHeight="1" x14ac:dyDescent="0.2">
      <c r="B17" s="60" t="s">
        <v>68</v>
      </c>
      <c r="C17" s="60"/>
      <c r="D17" s="60"/>
      <c r="E17" s="65">
        <v>8221463340.3900003</v>
      </c>
      <c r="F17" s="66">
        <v>4944665746.9099998</v>
      </c>
    </row>
    <row r="18" spans="2:6" ht="12" customHeight="1" x14ac:dyDescent="0.2">
      <c r="B18" s="68" t="s">
        <v>86</v>
      </c>
      <c r="C18" s="68"/>
      <c r="D18" s="59"/>
      <c r="E18" s="61">
        <v>9238770289.9799995</v>
      </c>
      <c r="F18" s="62">
        <v>6397771063.7600002</v>
      </c>
    </row>
    <row r="19" spans="2:6" ht="12" customHeight="1" x14ac:dyDescent="0.2">
      <c r="B19" s="63" t="s">
        <v>56</v>
      </c>
      <c r="C19" s="63"/>
      <c r="D19" s="69"/>
      <c r="E19" s="70"/>
      <c r="F19" s="70"/>
    </row>
    <row r="20" spans="2:6" ht="12" customHeight="1" x14ac:dyDescent="0.2">
      <c r="B20" s="60" t="s">
        <v>69</v>
      </c>
      <c r="C20" s="60"/>
      <c r="D20" s="60"/>
      <c r="E20" s="65">
        <v>4451469985.2299995</v>
      </c>
      <c r="F20" s="66">
        <v>4960387624.2200003</v>
      </c>
    </row>
    <row r="21" spans="2:6" ht="12" customHeight="1" x14ac:dyDescent="0.2">
      <c r="B21" s="60" t="s">
        <v>70</v>
      </c>
      <c r="C21" s="60"/>
      <c r="D21" s="60"/>
      <c r="E21" s="65">
        <v>534366941.27999997</v>
      </c>
      <c r="F21" s="66">
        <v>580465474.12</v>
      </c>
    </row>
    <row r="22" spans="2:6" ht="12" customHeight="1" x14ac:dyDescent="0.2">
      <c r="B22" s="60" t="s">
        <v>71</v>
      </c>
      <c r="C22" s="60"/>
      <c r="D22" s="63"/>
      <c r="E22" s="65">
        <v>215434730.50999999</v>
      </c>
      <c r="F22" s="8" t="s">
        <v>4</v>
      </c>
    </row>
    <row r="23" spans="2:6" ht="12" customHeight="1" x14ac:dyDescent="0.2">
      <c r="B23" s="60" t="s">
        <v>72</v>
      </c>
      <c r="C23" s="60"/>
      <c r="D23" s="60"/>
      <c r="E23" s="65">
        <v>173838786</v>
      </c>
      <c r="F23" s="66">
        <v>259395839</v>
      </c>
    </row>
    <row r="24" spans="2:6" ht="12" customHeight="1" x14ac:dyDescent="0.2">
      <c r="B24" s="60" t="s">
        <v>73</v>
      </c>
      <c r="C24" s="60"/>
      <c r="D24" s="60"/>
      <c r="E24" s="65">
        <v>3863659846.96</v>
      </c>
      <c r="F24" s="66">
        <v>597522126.41999996</v>
      </c>
    </row>
    <row r="25" spans="2:6" ht="12" customHeight="1" x14ac:dyDescent="0.2">
      <c r="B25" s="76" t="s">
        <v>87</v>
      </c>
      <c r="C25" s="76"/>
      <c r="D25" s="77"/>
      <c r="E25" s="138">
        <v>-973796</v>
      </c>
      <c r="F25" s="138">
        <v>-615350</v>
      </c>
    </row>
    <row r="26" spans="2:6" ht="18" customHeight="1" x14ac:dyDescent="0.2">
      <c r="B26" s="127" t="s">
        <v>74</v>
      </c>
      <c r="C26" s="127"/>
      <c r="D26" s="127"/>
      <c r="E26" s="127"/>
      <c r="F26" s="127"/>
    </row>
    <row r="27" spans="2:6" ht="12" customHeight="1" x14ac:dyDescent="0.2">
      <c r="B27" s="60" t="s">
        <v>85</v>
      </c>
      <c r="C27" s="60"/>
      <c r="D27" s="59"/>
      <c r="E27" s="139" t="s">
        <v>4</v>
      </c>
      <c r="F27" s="62">
        <v>1712229000</v>
      </c>
    </row>
    <row r="28" spans="2:6" ht="12" customHeight="1" x14ac:dyDescent="0.2">
      <c r="B28" s="63" t="s">
        <v>56</v>
      </c>
      <c r="C28" s="63"/>
      <c r="D28" s="69"/>
      <c r="E28" s="70"/>
      <c r="F28" s="70"/>
    </row>
    <row r="29" spans="2:6" ht="12" customHeight="1" x14ac:dyDescent="0.2">
      <c r="B29" s="68" t="s">
        <v>67</v>
      </c>
      <c r="C29" s="68"/>
      <c r="D29" s="60"/>
      <c r="E29" s="8" t="s">
        <v>4</v>
      </c>
      <c r="F29" s="8">
        <v>12229245.800000001</v>
      </c>
    </row>
    <row r="30" spans="2:6" ht="12" customHeight="1" x14ac:dyDescent="0.2">
      <c r="B30" s="60" t="s">
        <v>68</v>
      </c>
      <c r="C30" s="60"/>
      <c r="D30" s="60"/>
      <c r="E30" s="8" t="s">
        <v>4</v>
      </c>
      <c r="F30" s="8">
        <v>1700000000</v>
      </c>
    </row>
    <row r="31" spans="2:6" ht="12" customHeight="1" x14ac:dyDescent="0.2">
      <c r="B31" s="60" t="s">
        <v>86</v>
      </c>
      <c r="C31" s="60"/>
      <c r="D31" s="59"/>
      <c r="E31" s="61">
        <v>610250147.57000005</v>
      </c>
      <c r="F31" s="62">
        <v>995261519.64999998</v>
      </c>
    </row>
    <row r="32" spans="2:6" ht="12" customHeight="1" x14ac:dyDescent="0.2">
      <c r="B32" s="63" t="s">
        <v>56</v>
      </c>
      <c r="C32" s="63"/>
      <c r="D32" s="69"/>
      <c r="E32" s="71">
        <v>0</v>
      </c>
      <c r="F32" s="72">
        <v>0</v>
      </c>
    </row>
    <row r="33" spans="2:6" ht="12" customHeight="1" x14ac:dyDescent="0.2">
      <c r="B33" s="60" t="s">
        <v>75</v>
      </c>
      <c r="C33" s="60"/>
      <c r="D33" s="60"/>
      <c r="E33" s="65">
        <v>10579123</v>
      </c>
      <c r="F33" s="66">
        <v>50261519.649999999</v>
      </c>
    </row>
    <row r="34" spans="2:6" ht="12" customHeight="1" x14ac:dyDescent="0.2">
      <c r="B34" s="73" t="s">
        <v>76</v>
      </c>
      <c r="E34" s="66">
        <v>599671024.57000005</v>
      </c>
      <c r="F34" s="66">
        <v>945000000</v>
      </c>
    </row>
    <row r="35" spans="2:6" ht="12" customHeight="1" x14ac:dyDescent="0.2">
      <c r="B35" s="76" t="s">
        <v>88</v>
      </c>
      <c r="C35" s="78"/>
      <c r="D35" s="78"/>
      <c r="E35" s="79">
        <v>-610250147.57000005</v>
      </c>
      <c r="F35" s="79">
        <v>716967726.14999998</v>
      </c>
    </row>
    <row r="36" spans="2:6" ht="18" customHeight="1" x14ac:dyDescent="0.2">
      <c r="B36" s="127" t="s">
        <v>77</v>
      </c>
      <c r="C36" s="127"/>
      <c r="D36" s="127"/>
      <c r="E36" s="127"/>
      <c r="F36" s="127"/>
    </row>
    <row r="37" spans="2:6" ht="12" customHeight="1" x14ac:dyDescent="0.2">
      <c r="B37" s="60" t="s">
        <v>85</v>
      </c>
      <c r="E37" s="62">
        <v>1453540120</v>
      </c>
      <c r="F37" s="62">
        <v>949614237.79999995</v>
      </c>
    </row>
    <row r="38" spans="2:6" ht="12" customHeight="1" x14ac:dyDescent="0.2">
      <c r="B38" s="63" t="s">
        <v>56</v>
      </c>
      <c r="E38" s="72">
        <v>0</v>
      </c>
      <c r="F38" s="72">
        <v>0</v>
      </c>
    </row>
    <row r="39" spans="2:6" ht="12" customHeight="1" x14ac:dyDescent="0.2">
      <c r="B39" s="60" t="s">
        <v>78</v>
      </c>
      <c r="E39" s="66">
        <v>1453540120</v>
      </c>
      <c r="F39" s="66"/>
    </row>
    <row r="40" spans="2:6" ht="12" customHeight="1" x14ac:dyDescent="0.2">
      <c r="B40" s="60" t="s">
        <v>68</v>
      </c>
      <c r="E40" s="66"/>
      <c r="F40" s="66">
        <v>949614000</v>
      </c>
    </row>
    <row r="41" spans="2:6" ht="12" customHeight="1" x14ac:dyDescent="0.2">
      <c r="B41" s="60" t="s">
        <v>86</v>
      </c>
      <c r="E41" s="62">
        <v>354000</v>
      </c>
      <c r="F41" s="62">
        <f>F40</f>
        <v>949614000</v>
      </c>
    </row>
    <row r="42" spans="2:6" ht="12" customHeight="1" x14ac:dyDescent="0.2">
      <c r="B42" s="63" t="s">
        <v>56</v>
      </c>
      <c r="E42" s="72">
        <v>0</v>
      </c>
      <c r="F42" s="72">
        <v>0</v>
      </c>
    </row>
    <row r="43" spans="2:6" ht="12" customHeight="1" x14ac:dyDescent="0.2">
      <c r="B43" s="60" t="s">
        <v>79</v>
      </c>
      <c r="E43" s="67" t="s">
        <v>4</v>
      </c>
      <c r="F43" s="8" t="s">
        <v>4</v>
      </c>
    </row>
    <row r="44" spans="2:6" ht="12" customHeight="1" x14ac:dyDescent="0.2">
      <c r="B44" s="60" t="s">
        <v>80</v>
      </c>
      <c r="E44" s="66">
        <v>354000</v>
      </c>
      <c r="F44" s="66">
        <v>949614000</v>
      </c>
    </row>
    <row r="45" spans="2:6" ht="12" customHeight="1" x14ac:dyDescent="0.2">
      <c r="B45" s="68" t="s">
        <v>89</v>
      </c>
      <c r="E45" s="62">
        <v>1453186000</v>
      </c>
      <c r="F45" s="139" t="s">
        <v>4</v>
      </c>
    </row>
    <row r="46" spans="2:6" ht="12" customHeight="1" x14ac:dyDescent="0.2">
      <c r="B46" s="68" t="s">
        <v>81</v>
      </c>
      <c r="E46" s="62">
        <v>-14069000</v>
      </c>
      <c r="F46" s="62">
        <v>61000</v>
      </c>
    </row>
    <row r="47" spans="2:6" ht="12" customHeight="1" x14ac:dyDescent="0.2">
      <c r="B47" s="68" t="s">
        <v>82</v>
      </c>
      <c r="E47" s="74" t="s">
        <v>4</v>
      </c>
      <c r="F47" s="74" t="s">
        <v>4</v>
      </c>
    </row>
    <row r="48" spans="2:6" ht="12" customHeight="1" x14ac:dyDescent="0.2">
      <c r="B48" s="68" t="s">
        <v>90</v>
      </c>
      <c r="E48" s="62">
        <v>-144929000</v>
      </c>
      <c r="F48" s="62">
        <v>101679000</v>
      </c>
    </row>
    <row r="49" spans="2:6" ht="12" customHeight="1" x14ac:dyDescent="0.2">
      <c r="B49" s="68" t="s">
        <v>83</v>
      </c>
      <c r="E49" s="62">
        <v>662990000</v>
      </c>
      <c r="F49" s="62">
        <v>268457000</v>
      </c>
    </row>
    <row r="50" spans="2:6" ht="12" customHeight="1" thickBot="1" x14ac:dyDescent="0.25">
      <c r="B50" s="80" t="s">
        <v>84</v>
      </c>
      <c r="C50" s="81"/>
      <c r="D50" s="81"/>
      <c r="E50" s="82">
        <v>518061000</v>
      </c>
      <c r="F50" s="82">
        <v>370136000</v>
      </c>
    </row>
    <row r="58" spans="2:6" ht="12" x14ac:dyDescent="0.25">
      <c r="B58" s="53" t="s">
        <v>42</v>
      </c>
      <c r="C58" s="54" t="s">
        <v>63</v>
      </c>
      <c r="D58" s="54"/>
      <c r="E58" s="83"/>
    </row>
    <row r="59" spans="2:6" x14ac:dyDescent="0.2">
      <c r="B59" s="1"/>
      <c r="C59" s="56" t="s">
        <v>46</v>
      </c>
      <c r="D59" s="56"/>
      <c r="E59" s="57" t="s">
        <v>47</v>
      </c>
    </row>
    <row r="60" spans="2:6" x14ac:dyDescent="0.2">
      <c r="B60" s="1"/>
      <c r="C60" s="1"/>
      <c r="D60" s="1"/>
      <c r="E60" s="58"/>
    </row>
    <row r="61" spans="2:6" x14ac:dyDescent="0.2">
      <c r="B61" s="1"/>
      <c r="C61" s="1"/>
      <c r="D61" s="1"/>
      <c r="E61" s="58"/>
    </row>
    <row r="62" spans="2:6" ht="12" x14ac:dyDescent="0.25">
      <c r="B62" s="53" t="s">
        <v>43</v>
      </c>
      <c r="C62" s="54" t="s">
        <v>45</v>
      </c>
      <c r="D62" s="54"/>
      <c r="E62" s="58"/>
    </row>
    <row r="63" spans="2:6" x14ac:dyDescent="0.2">
      <c r="B63" s="32"/>
      <c r="C63" s="56" t="s">
        <v>46</v>
      </c>
      <c r="D63" s="56"/>
      <c r="E63" s="57" t="s">
        <v>47</v>
      </c>
    </row>
  </sheetData>
  <mergeCells count="4">
    <mergeCell ref="B12:F12"/>
    <mergeCell ref="B26:F26"/>
    <mergeCell ref="B36:F36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8429-2C91-4C7F-B031-C9071CC96A5A}">
  <sheetPr>
    <outlinePr summaryBelow="0" summaryRight="0"/>
    <pageSetUpPr autoPageBreaks="0" fitToPage="1"/>
  </sheetPr>
  <dimension ref="A3:J32"/>
  <sheetViews>
    <sheetView showGridLines="0" tabSelected="1" zoomScale="90" zoomScaleNormal="90" workbookViewId="0">
      <selection activeCell="J12" sqref="J12"/>
    </sheetView>
  </sheetViews>
  <sheetFormatPr defaultColWidth="10.42578125" defaultRowHeight="10.199999999999999" x14ac:dyDescent="0.2"/>
  <cols>
    <col min="1" max="1" width="8.42578125" style="32" customWidth="1"/>
    <col min="2" max="2" width="80" style="32" bestFit="1" customWidth="1"/>
    <col min="3" max="10" width="24.7109375" style="32" customWidth="1"/>
    <col min="11" max="16384" width="10.42578125" style="34"/>
  </cols>
  <sheetData>
    <row r="3" spans="2:10" ht="13.2" x14ac:dyDescent="0.25">
      <c r="B3" s="125" t="s">
        <v>112</v>
      </c>
      <c r="C3" s="125"/>
      <c r="D3" s="125"/>
      <c r="E3" s="125"/>
      <c r="F3" s="125"/>
      <c r="G3" s="125"/>
      <c r="H3" s="125"/>
      <c r="I3" s="125"/>
      <c r="J3" s="125"/>
    </row>
    <row r="9" spans="2:10" s="32" customFormat="1" x14ac:dyDescent="0.2"/>
    <row r="10" spans="2:10" ht="11.4" x14ac:dyDescent="0.2">
      <c r="C10" s="84"/>
      <c r="D10" s="84"/>
      <c r="E10" s="84"/>
      <c r="F10" s="84"/>
      <c r="G10" s="84"/>
    </row>
    <row r="11" spans="2:10" s="32" customFormat="1" x14ac:dyDescent="0.2"/>
    <row r="12" spans="2:10" s="87" customFormat="1" ht="30.6" x14ac:dyDescent="0.2">
      <c r="B12" s="93" t="s">
        <v>101</v>
      </c>
      <c r="C12" s="94" t="s">
        <v>28</v>
      </c>
      <c r="D12" s="94" t="s">
        <v>29</v>
      </c>
      <c r="E12" s="94" t="s">
        <v>30</v>
      </c>
      <c r="F12" s="94" t="s">
        <v>31</v>
      </c>
      <c r="G12" s="94" t="s">
        <v>93</v>
      </c>
      <c r="H12" s="94" t="s">
        <v>33</v>
      </c>
      <c r="I12" s="94" t="s">
        <v>91</v>
      </c>
      <c r="J12" s="93" t="s">
        <v>92</v>
      </c>
    </row>
    <row r="13" spans="2:10" s="32" customFormat="1" ht="15" customHeight="1" x14ac:dyDescent="0.2">
      <c r="B13" s="95" t="s">
        <v>94</v>
      </c>
      <c r="C13" s="96">
        <v>1091140000</v>
      </c>
      <c r="D13" s="97"/>
      <c r="E13" s="97"/>
      <c r="F13" s="97"/>
      <c r="G13" s="96">
        <v>-4872582000</v>
      </c>
      <c r="H13" s="97"/>
      <c r="I13" s="97"/>
      <c r="J13" s="96">
        <f>SUM(C13:I13)</f>
        <v>-3781442000</v>
      </c>
    </row>
    <row r="14" spans="2:10" s="32" customFormat="1" ht="15" customHeight="1" x14ac:dyDescent="0.2">
      <c r="B14" s="33" t="s">
        <v>95</v>
      </c>
      <c r="C14" s="85"/>
      <c r="D14" s="85"/>
      <c r="E14" s="85"/>
      <c r="F14" s="85"/>
      <c r="G14" s="85"/>
      <c r="H14" s="85"/>
      <c r="I14" s="85"/>
      <c r="J14" s="89"/>
    </row>
    <row r="15" spans="2:10" s="32" customFormat="1" ht="15" customHeight="1" x14ac:dyDescent="0.2">
      <c r="B15" s="86" t="s">
        <v>97</v>
      </c>
      <c r="C15" s="88">
        <v>1091140000</v>
      </c>
      <c r="D15" s="89"/>
      <c r="E15" s="89"/>
      <c r="F15" s="89"/>
      <c r="G15" s="88">
        <f>G13</f>
        <v>-4872582000</v>
      </c>
      <c r="H15" s="89"/>
      <c r="I15" s="89"/>
      <c r="J15" s="88">
        <f>SUM(C15:G15)</f>
        <v>-3781442000</v>
      </c>
    </row>
    <row r="16" spans="2:10" s="32" customFormat="1" ht="15" customHeight="1" x14ac:dyDescent="0.2">
      <c r="B16" s="98" t="s">
        <v>98</v>
      </c>
      <c r="C16" s="97"/>
      <c r="D16" s="97"/>
      <c r="E16" s="97"/>
      <c r="F16" s="97"/>
      <c r="G16" s="96">
        <f>-1746704000</f>
        <v>-1746704000</v>
      </c>
      <c r="H16" s="97"/>
      <c r="I16" s="97"/>
      <c r="J16" s="96">
        <f>G16</f>
        <v>-1746704000</v>
      </c>
    </row>
    <row r="17" spans="2:10" s="32" customFormat="1" ht="15" customHeight="1" x14ac:dyDescent="0.2">
      <c r="B17" s="86" t="s">
        <v>96</v>
      </c>
      <c r="C17" s="85"/>
      <c r="D17" s="85"/>
      <c r="E17" s="85"/>
      <c r="F17" s="85"/>
      <c r="G17" s="140">
        <v>-1746704000</v>
      </c>
      <c r="H17" s="85"/>
      <c r="I17" s="85"/>
      <c r="J17" s="96">
        <f>G17</f>
        <v>-1746704000</v>
      </c>
    </row>
    <row r="18" spans="2:10" s="32" customFormat="1" ht="15" customHeight="1" x14ac:dyDescent="0.2">
      <c r="B18" s="95" t="s">
        <v>99</v>
      </c>
      <c r="C18" s="99">
        <v>1091140</v>
      </c>
      <c r="D18" s="99"/>
      <c r="E18" s="99"/>
      <c r="F18" s="99"/>
      <c r="G18" s="99">
        <f>-6619285</f>
        <v>-6619285</v>
      </c>
      <c r="H18" s="99"/>
      <c r="I18" s="99"/>
      <c r="J18" s="99">
        <f>-5528145</f>
        <v>-5528145</v>
      </c>
    </row>
    <row r="19" spans="2:10" s="32" customFormat="1" ht="15" customHeight="1" x14ac:dyDescent="0.2">
      <c r="B19" s="86" t="s">
        <v>97</v>
      </c>
      <c r="C19" s="90">
        <v>1091140</v>
      </c>
      <c r="D19" s="90"/>
      <c r="E19" s="90"/>
      <c r="F19" s="90"/>
      <c r="G19" s="90">
        <f>G18</f>
        <v>-6619285</v>
      </c>
      <c r="H19" s="90"/>
      <c r="I19" s="90"/>
      <c r="J19" s="91">
        <f>-5528145</f>
        <v>-5528145</v>
      </c>
    </row>
    <row r="20" spans="2:10" ht="15" customHeight="1" x14ac:dyDescent="0.2">
      <c r="B20" s="100" t="s">
        <v>98</v>
      </c>
      <c r="C20" s="101"/>
      <c r="D20" s="101"/>
      <c r="E20" s="101"/>
      <c r="F20" s="101"/>
      <c r="G20" s="101">
        <f>-1312706</f>
        <v>-1312706</v>
      </c>
      <c r="H20" s="101"/>
      <c r="I20" s="101"/>
      <c r="J20" s="101">
        <f>G20</f>
        <v>-1312706</v>
      </c>
    </row>
    <row r="21" spans="2:10" ht="15" customHeight="1" x14ac:dyDescent="0.2">
      <c r="B21" s="32" t="s">
        <v>96</v>
      </c>
      <c r="C21" s="92"/>
      <c r="D21" s="92"/>
      <c r="E21" s="92"/>
      <c r="F21" s="92"/>
      <c r="G21" s="92">
        <f>G20</f>
        <v>-1312706</v>
      </c>
      <c r="H21" s="92"/>
      <c r="I21" s="92"/>
      <c r="J21" s="92">
        <f>G21</f>
        <v>-1312706</v>
      </c>
    </row>
    <row r="22" spans="2:10" ht="15" customHeight="1" x14ac:dyDescent="0.2">
      <c r="B22" s="100" t="s">
        <v>100</v>
      </c>
      <c r="C22" s="101">
        <v>1091140</v>
      </c>
      <c r="D22" s="101"/>
      <c r="E22" s="101"/>
      <c r="F22" s="101"/>
      <c r="G22" s="101">
        <f>-7931992</f>
        <v>-7931992</v>
      </c>
      <c r="H22" s="101"/>
      <c r="I22" s="101"/>
      <c r="J22" s="101">
        <f>SUM(C22:G22)</f>
        <v>-6840852</v>
      </c>
    </row>
    <row r="23" spans="2:10" x14ac:dyDescent="0.2">
      <c r="C23" s="92"/>
      <c r="D23" s="92"/>
      <c r="E23" s="92"/>
      <c r="F23" s="92"/>
      <c r="G23" s="92"/>
      <c r="H23" s="92"/>
      <c r="I23" s="92"/>
      <c r="J23" s="92"/>
    </row>
    <row r="27" spans="2:10" ht="12" x14ac:dyDescent="0.25">
      <c r="B27" s="53" t="s">
        <v>42</v>
      </c>
      <c r="C27"/>
      <c r="D27" s="54" t="s">
        <v>63</v>
      </c>
      <c r="E27" s="102"/>
      <c r="F27" s="102"/>
      <c r="G27" s="102"/>
      <c r="H27" s="54"/>
      <c r="I27" s="54"/>
    </row>
    <row r="28" spans="2:10" x14ac:dyDescent="0.2">
      <c r="B28" s="1"/>
      <c r="C28"/>
      <c r="D28" s="56" t="s">
        <v>46</v>
      </c>
      <c r="E28" s="103"/>
      <c r="F28" s="103"/>
      <c r="G28" s="103"/>
      <c r="H28" s="56"/>
      <c r="I28" s="104" t="s">
        <v>47</v>
      </c>
    </row>
    <row r="29" spans="2:10" x14ac:dyDescent="0.2">
      <c r="B29" s="1"/>
      <c r="C29"/>
      <c r="D29" s="1"/>
      <c r="E29" s="103"/>
      <c r="F29" s="103"/>
      <c r="G29" s="103"/>
      <c r="H29" s="1"/>
      <c r="I29" s="58"/>
    </row>
    <row r="30" spans="2:10" x14ac:dyDescent="0.2">
      <c r="B30" s="1"/>
      <c r="C30"/>
      <c r="D30" s="1"/>
      <c r="E30" s="103"/>
      <c r="F30" s="103"/>
      <c r="G30" s="103"/>
      <c r="H30" s="1"/>
      <c r="I30" s="58"/>
    </row>
    <row r="31" spans="2:10" ht="12" x14ac:dyDescent="0.25">
      <c r="B31" s="53" t="s">
        <v>43</v>
      </c>
      <c r="C31"/>
      <c r="D31" s="54" t="s">
        <v>45</v>
      </c>
      <c r="E31" s="102"/>
      <c r="F31" s="102"/>
      <c r="G31" s="102"/>
      <c r="H31" s="54"/>
      <c r="I31" s="105"/>
    </row>
    <row r="32" spans="2:10" x14ac:dyDescent="0.2">
      <c r="B32"/>
      <c r="C32"/>
      <c r="D32" s="56" t="s">
        <v>46</v>
      </c>
      <c r="E32" s="103"/>
      <c r="G32" s="103"/>
      <c r="H32" s="56"/>
      <c r="I32" s="104" t="s">
        <v>47</v>
      </c>
    </row>
  </sheetData>
  <mergeCells count="1">
    <mergeCell ref="B3:J3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Balance sheet</vt:lpstr>
      <vt:lpstr>P&amp;L</vt:lpstr>
      <vt:lpstr>CF</vt:lpstr>
      <vt:lpstr>Изменения в 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Антонов Константин Олегович</cp:lastModifiedBy>
  <dcterms:modified xsi:type="dcterms:W3CDTF">2024-05-14T11:38:40Z</dcterms:modified>
</cp:coreProperties>
</file>