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syzdykova\Desktop\Мои документы\ФО\Биржа\"/>
    </mc:Choice>
  </mc:AlternateContent>
  <xr:revisionPtr revIDLastSave="0" documentId="13_ncr:1_{894EF552-4E65-4D38-AF7B-24CA48A5DA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" sheetId="2" r:id="rId2"/>
    <sheet name="3" sheetId="12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7" i="4" l="1"/>
  <c r="C18" i="2"/>
  <c r="C12" i="2"/>
  <c r="C25" i="1"/>
  <c r="C11" i="2"/>
  <c r="C10" i="1"/>
  <c r="F13" i="2" l="1"/>
  <c r="E13" i="2"/>
  <c r="E19" i="2" s="1"/>
  <c r="E7" i="2"/>
  <c r="E6" i="2" s="1"/>
  <c r="D13" i="2"/>
  <c r="D7" i="2"/>
  <c r="D6" i="2" s="1"/>
  <c r="D19" i="2" l="1"/>
  <c r="D21" i="2" s="1"/>
  <c r="D25" i="2" s="1"/>
  <c r="D29" i="2" s="1"/>
  <c r="E21" i="2"/>
  <c r="E25" i="2" s="1"/>
  <c r="E29" i="2" s="1"/>
  <c r="G13" i="4" l="1"/>
  <c r="C10" i="4"/>
  <c r="D10" i="4"/>
  <c r="D15" i="4" s="1"/>
  <c r="E10" i="4"/>
  <c r="E15" i="4" s="1"/>
  <c r="F10" i="4"/>
  <c r="B10" i="4"/>
  <c r="B15" i="4" s="1"/>
  <c r="D39" i="12"/>
  <c r="D35" i="12"/>
  <c r="D42" i="12" s="1"/>
  <c r="D29" i="12"/>
  <c r="D25" i="12"/>
  <c r="D23" i="12"/>
  <c r="D14" i="12"/>
  <c r="D8" i="12"/>
  <c r="F7" i="2"/>
  <c r="F6" i="2" s="1"/>
  <c r="F19" i="2" s="1"/>
  <c r="D34" i="1"/>
  <c r="D26" i="1"/>
  <c r="D36" i="1" s="1"/>
  <c r="D18" i="1"/>
  <c r="G21" i="4"/>
  <c r="G22" i="4" s="1"/>
  <c r="G19" i="4"/>
  <c r="G11" i="4"/>
  <c r="C14" i="12"/>
  <c r="C8" i="12"/>
  <c r="C7" i="2"/>
  <c r="C6" i="2" s="1"/>
  <c r="D33" i="12" l="1"/>
  <c r="B17" i="4"/>
  <c r="B22" i="4" s="1"/>
  <c r="D45" i="12"/>
  <c r="D47" i="12" s="1"/>
  <c r="C46" i="12" s="1"/>
  <c r="F21" i="2"/>
  <c r="F25" i="2" s="1"/>
  <c r="F29" i="2" s="1"/>
  <c r="C18" i="1"/>
  <c r="C23" i="12" l="1"/>
  <c r="C45" i="12" s="1"/>
  <c r="C35" i="12"/>
  <c r="C39" i="12"/>
  <c r="C29" i="12"/>
  <c r="C42" i="12" l="1"/>
  <c r="C25" i="12"/>
  <c r="C33" i="12" s="1"/>
  <c r="C47" i="12" l="1"/>
  <c r="C13" i="2"/>
  <c r="C26" i="1"/>
  <c r="C19" i="2" l="1"/>
  <c r="C21" i="2" s="1"/>
  <c r="E20" i="4" s="1"/>
  <c r="G8" i="4" l="1"/>
  <c r="G10" i="4" s="1"/>
  <c r="E17" i="4" l="1"/>
  <c r="E22" i="4" s="1"/>
  <c r="G12" i="4"/>
  <c r="G16" i="4"/>
  <c r="C25" i="2"/>
  <c r="C29" i="2" s="1"/>
  <c r="C33" i="1" s="1"/>
  <c r="F15" i="4" l="1"/>
  <c r="F17" i="4" s="1"/>
  <c r="F22" i="4" s="1"/>
  <c r="D22" i="4"/>
  <c r="C15" i="4"/>
  <c r="C34" i="1"/>
  <c r="C36" i="1" s="1"/>
  <c r="C17" i="4" l="1"/>
  <c r="C22" i="4" s="1"/>
  <c r="G15" i="4"/>
  <c r="G20" i="4"/>
</calcChain>
</file>

<file path=xl/sharedStrings.xml><?xml version="1.0" encoding="utf-8"?>
<sst xmlns="http://schemas.openxmlformats.org/spreadsheetml/2006/main" count="161" uniqueCount="118">
  <si>
    <t>(в тысячах тенге)</t>
  </si>
  <si>
    <t>Прим.</t>
  </si>
  <si>
    <t>Денежные средства и их эквиваленты</t>
  </si>
  <si>
    <t>-</t>
  </si>
  <si>
    <t>КАПИТАЛ</t>
  </si>
  <si>
    <t>Уставный капитал</t>
  </si>
  <si>
    <t xml:space="preserve">Нераспределенная прибыль </t>
  </si>
  <si>
    <t>Итого капитал</t>
  </si>
  <si>
    <t>ВСЕГО КАПИТАЛ И ОБЯЗАТЕЛЬСТВА</t>
  </si>
  <si>
    <t>Подписано и утверждено от имени Руководства Компании:</t>
  </si>
  <si>
    <t>Выручка</t>
  </si>
  <si>
    <t>Прочие доходы</t>
  </si>
  <si>
    <t>Расходы по подоходному налогу</t>
  </si>
  <si>
    <t xml:space="preserve">Прибыль/ (убыток) после налогообложения от продолжающейся деятельности </t>
  </si>
  <si>
    <t>Прибыль за год</t>
  </si>
  <si>
    <t>Прочая совокупная прибыль:</t>
  </si>
  <si>
    <t>Компоненты прочей совокупной прибыли</t>
  </si>
  <si>
    <t>Налоговый эффект компонентов прочей совокупной прибыли</t>
  </si>
  <si>
    <t xml:space="preserve">Общая совокупная прибыль  </t>
  </si>
  <si>
    <r>
      <t>Прибыль/(убыток) после налогообложения от прекращенной деятельности</t>
    </r>
    <r>
      <rPr>
        <b/>
        <sz val="9"/>
        <color theme="1"/>
        <rFont val="Book Antiqua"/>
        <family val="1"/>
        <charset val="204"/>
      </rPr>
      <t xml:space="preserve"> </t>
    </r>
  </si>
  <si>
    <t>Резервный капитал</t>
  </si>
  <si>
    <t>Нераспределенная прибыль</t>
  </si>
  <si>
    <t>Доля неконтролирующих акционеров</t>
  </si>
  <si>
    <t>Изменения в учетной политике</t>
  </si>
  <si>
    <t>Пересчитанное сальдо</t>
  </si>
  <si>
    <t>Общая совокупная прибыль</t>
  </si>
  <si>
    <t>Выплата дивидендов</t>
  </si>
  <si>
    <t>Нематериальные активы</t>
  </si>
  <si>
    <t xml:space="preserve"> ОТЧЕТ О ФИНАНСОВОМ ПОЛОЖЕНИИ</t>
  </si>
  <si>
    <t xml:space="preserve">ВСЕГО АКТИВЫ </t>
  </si>
  <si>
    <t>Кредиты клиентам</t>
  </si>
  <si>
    <t>Основные средства</t>
  </si>
  <si>
    <t>ОБЯЗАТЕЛЬСТВА</t>
  </si>
  <si>
    <t xml:space="preserve">Прочие обязательства </t>
  </si>
  <si>
    <t>Итого обязательств</t>
  </si>
  <si>
    <t>ОТЧЕТ О ПРИБЫЛЯХ И УБЫТКАХ И ПРОЧЕМ СОВОКУПНОМ ДОХОДЕ</t>
  </si>
  <si>
    <t>Процентные расходы</t>
  </si>
  <si>
    <t>Операционная прибыль</t>
  </si>
  <si>
    <t>ОТЧЕТ ОБ ИЗМЕНЕНИЯХ В КАПИТАЛЕ</t>
  </si>
  <si>
    <t>Отложенные налоговые активы</t>
  </si>
  <si>
    <t>Расходы по созданию резервов на возможные потери по финансовым активам</t>
  </si>
  <si>
    <t>Финансовые и операционные  расходы</t>
  </si>
  <si>
    <t>Запасы</t>
  </si>
  <si>
    <t>Займы</t>
  </si>
  <si>
    <t>Оценочные вознаграждения работникам</t>
  </si>
  <si>
    <t>Подоходный налог к оплате</t>
  </si>
  <si>
    <t>Авансы выданные</t>
  </si>
  <si>
    <t>Процентные доходы, в том числе:</t>
  </si>
  <si>
    <t>связанные с получением вознаграждения по предоставленным займам</t>
  </si>
  <si>
    <t>связанные с получением вознаграждения по депозитам</t>
  </si>
  <si>
    <t>Административные расходы</t>
  </si>
  <si>
    <t>Взносы собственников</t>
  </si>
  <si>
    <t>Операции с собственниками:</t>
  </si>
  <si>
    <t>ОТЧЕТ О ДВИЖЕНИИ ДЕНЕЖНЫХ СРЕДСТВ (прямой метод)</t>
  </si>
  <si>
    <t>Движение денежных средств от операционной деятельности</t>
  </si>
  <si>
    <t>Поступление денежных средств, всего:</t>
  </si>
  <si>
    <t>поступления по процентам от выданных кредитов и займов</t>
  </si>
  <si>
    <t>прочие поступления</t>
  </si>
  <si>
    <t>Выбытие денежных средств, всего: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</si>
  <si>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</si>
  <si>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</si>
  <si>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</si>
  <si>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</si>
  <si>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</si>
  <si>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</si>
  <si>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</si>
  <si>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Чистая сумма денежных средств от операционной деятельности</t>
  </si>
  <si>
    <t>Движение денежных средств от инвестиционной  деятельности</t>
  </si>
  <si>
    <t>реализация основных средств</t>
  </si>
  <si>
    <t>полученные вознаграждения</t>
  </si>
  <si>
    <t>погашение займов, предоставленных другим организациям и физическим лицам</t>
  </si>
  <si>
    <t>приобретение основных средств</t>
  </si>
  <si>
    <t>приобретение нематериальных активов</t>
  </si>
  <si>
    <t>предоставление займов другим организациям и физическим лицам</t>
  </si>
  <si>
    <t>Чистая сумма денежных средств от инвестиционной  деятельности</t>
  </si>
  <si>
    <t>Движение денежных средств от финансовой  деятельности</t>
  </si>
  <si>
    <t>получение займов</t>
  </si>
  <si>
    <t>выплата дивидендов</t>
  </si>
  <si>
    <t>погашение займов</t>
  </si>
  <si>
    <t xml:space="preserve">Чистая сумма денежных средств от финансовой деятельности  </t>
  </si>
  <si>
    <t>Влияние обменных курсов валют к тенге</t>
  </si>
  <si>
    <t>Влияние изменения балансовой стоимости денежных средств и их эквивалентов</t>
  </si>
  <si>
    <t>Увеличение +/-уменьшение денежных средств</t>
  </si>
  <si>
    <t>Денежные средства и их эквиваленты на начало периода</t>
  </si>
  <si>
    <t>Денежные средства и их эквиваленты на конец отчетного периода</t>
  </si>
  <si>
    <t>взносы в устаный капитал</t>
  </si>
  <si>
    <t>АКТИВЫ</t>
  </si>
  <si>
    <t>Валавин А.С.</t>
  </si>
  <si>
    <t>Директор  ТОО МФО Вивус</t>
  </si>
  <si>
    <t>Главный бухгалтер ТОО МФО Вивус</t>
  </si>
  <si>
    <t>Сыздыкова М.К.</t>
  </si>
  <si>
    <t xml:space="preserve">ТОО МФО Вивус </t>
  </si>
  <si>
    <t xml:space="preserve"> 31 декабря 2023 года </t>
  </si>
  <si>
    <t>Вознаграждения по вкладу до востребования</t>
  </si>
  <si>
    <t>Текущий корпоративный подоходный налог</t>
  </si>
  <si>
    <t>Краткосрочная дебиторская задолженность</t>
  </si>
  <si>
    <t>Расходы будущих периодов</t>
  </si>
  <si>
    <t>Краткосрочная кредиторская задолженность</t>
  </si>
  <si>
    <t>Субординированные займы</t>
  </si>
  <si>
    <t>Дополнительно оплаченный капитал</t>
  </si>
  <si>
    <t>Операционные расходы</t>
  </si>
  <si>
    <t>Комиссионные и агентские доходы</t>
  </si>
  <si>
    <t>Чистые прибыли /(убытки) по операциям с иностранной валютой</t>
  </si>
  <si>
    <t>поступления по процентам по денежным средствам и их эквивалентам</t>
  </si>
  <si>
    <t>реализация товарови услуг</t>
  </si>
  <si>
    <t>Суборидинированные займы</t>
  </si>
  <si>
    <t xml:space="preserve">Сальдо на 1 января 2023г. </t>
  </si>
  <si>
    <t xml:space="preserve">Сальдо на 1 января 2024г. </t>
  </si>
  <si>
    <t>Валютная переоценка субординированных займов</t>
  </si>
  <si>
    <t>Прочие  расходы</t>
  </si>
  <si>
    <t xml:space="preserve"> 31 декабря 2022 года </t>
  </si>
  <si>
    <t>ПО СОСТОЯНИЮ НА 30 июня 2024 года</t>
  </si>
  <si>
    <t xml:space="preserve"> 30 июня 2024 года </t>
  </si>
  <si>
    <t xml:space="preserve"> 30 июня 2024 года  </t>
  </si>
  <si>
    <t xml:space="preserve">ЗА ПЕРИОД, ЗАКОНЧИВШИЙСЯ  30 июня 2024 года </t>
  </si>
  <si>
    <t xml:space="preserve"> 30 июня 2023 года </t>
  </si>
  <si>
    <t>ЗА ПЕРИОД, ЗАКОНЧИВШИЙСЯ 30 июня 2024 года</t>
  </si>
  <si>
    <t>Сальдо на 30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</si>
</sst>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9"/>
      <color theme="1"/>
      <name val="Book Antiqua"/>
      <family val="1"/>
      <charset val="204"/>
    </font>
    <font>
      <sz val="9"/>
      <color theme="1"/>
      <name val="Calibri"/>
      <family val="2"/>
      <scheme val="minor"/>
    </font>
    <font>
      <i/>
      <sz val="9"/>
      <color theme="1"/>
      <name val="Book Antiqua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Book Antiqua"/>
      <family val="1"/>
      <charset val="204"/>
    </font>
    <font>
      <sz val="9"/>
      <color theme="1"/>
      <name val="Cambria"/>
      <family val="1"/>
      <charset val="204"/>
    </font>
    <font>
      <b/>
      <sz val="8"/>
      <color theme="1"/>
      <name val="Book Antiqua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Book Antiqua"/>
      <family val="1"/>
      <charset val="204"/>
    </font>
    <font>
      <sz val="8"/>
      <color rgb="FF000000"/>
      <name val="Book Antiqua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name val="Book Antiqua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2">
    <xf numFmtId="0" fontId="0" fillId="0" borderId="0" xfId="0"/>
    <xf numFmtId="3" fontId="5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 applyAlignment="1">
      <alignment horizontal="justify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1" fillId="0" borderId="0" xfId="0" applyFont="1" applyAlignment="1">
      <alignment horizontal="justify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3" fontId="1" fillId="0" borderId="6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0" fontId="5" fillId="0" borderId="0" xfId="0" applyFont="1" applyAlignment="1">
      <alignment horizontal="right" vertical="center" wrapText="1"/>
    </xf>
    <xf numFmtId="3" fontId="0" fillId="0" borderId="0" xfId="0" applyNumberFormat="1"/>
    <xf numFmtId="3" fontId="6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6" fillId="0" borderId="0" xfId="0" applyFont="1"/>
    <xf numFmtId="3" fontId="6" fillId="0" borderId="0" xfId="0" applyNumberFormat="1" applyFont="1"/>
    <xf numFmtId="3" fontId="6" fillId="0" borderId="2" xfId="0" applyNumberFormat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center" vertical="center" wrapText="1"/>
    </xf>
    <xf numFmtId="0" fontId="17" fillId="0" borderId="0" xfId="0" applyFont="1"/>
    <xf numFmtId="3" fontId="12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6" fillId="0" borderId="4" xfId="0" applyNumberFormat="1" applyFont="1" applyBorder="1"/>
    <xf numFmtId="0" fontId="18" fillId="0" borderId="0" xfId="0" applyFont="1" applyAlignment="1">
      <alignment vertical="center" textRotation="90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3" workbookViewId="0">
      <selection activeCell="C25" sqref="C25"/>
    </sheetView>
  </sheetViews>
  <sheetFormatPr defaultColWidth="8.85546875" defaultRowHeight="12" x14ac:dyDescent="0.2"/>
  <cols>
    <col min="1" max="1" width="29.140625" style="11" customWidth="1"/>
    <col min="2" max="2" width="6" style="11" customWidth="1"/>
    <col min="3" max="3" width="19.5703125" style="11" customWidth="1"/>
    <col min="4" max="4" width="19.140625" style="11" customWidth="1"/>
    <col min="5" max="16384" width="8.85546875" style="11"/>
  </cols>
  <sheetData>
    <row r="1" spans="1:8" ht="14.25" x14ac:dyDescent="0.2">
      <c r="A1" s="68" t="s">
        <v>28</v>
      </c>
      <c r="B1" s="68"/>
      <c r="C1" s="68"/>
      <c r="D1" s="68"/>
    </row>
    <row r="2" spans="1:8" ht="14.25" x14ac:dyDescent="0.2">
      <c r="A2" s="68" t="s">
        <v>91</v>
      </c>
      <c r="B2" s="68"/>
      <c r="C2" s="68"/>
      <c r="D2" s="68"/>
    </row>
    <row r="3" spans="1:8" ht="14.25" x14ac:dyDescent="0.2">
      <c r="A3" s="68" t="s">
        <v>111</v>
      </c>
      <c r="B3" s="68"/>
      <c r="C3" s="68"/>
      <c r="D3" s="68"/>
    </row>
    <row r="4" spans="1:8" ht="14.25" x14ac:dyDescent="0.2">
      <c r="A4" s="69" t="s">
        <v>0</v>
      </c>
      <c r="B4" s="69"/>
      <c r="C4" s="69"/>
      <c r="D4" s="69"/>
    </row>
    <row r="5" spans="1:8" ht="28.5" x14ac:dyDescent="0.2">
      <c r="A5" s="3"/>
      <c r="B5" s="12" t="s">
        <v>1</v>
      </c>
      <c r="C5" s="13" t="s">
        <v>112</v>
      </c>
      <c r="D5" s="13" t="s">
        <v>92</v>
      </c>
    </row>
    <row r="6" spans="1:8" ht="13.5" x14ac:dyDescent="0.2">
      <c r="A6" s="7" t="s">
        <v>86</v>
      </c>
      <c r="B6" s="3"/>
      <c r="C6" s="14"/>
      <c r="D6" s="14"/>
    </row>
    <row r="7" spans="1:8" ht="27" x14ac:dyDescent="0.2">
      <c r="A7" s="7" t="s">
        <v>2</v>
      </c>
      <c r="B7" s="15">
        <v>13</v>
      </c>
      <c r="C7" s="1">
        <v>451642</v>
      </c>
      <c r="D7" s="1">
        <v>301132</v>
      </c>
    </row>
    <row r="8" spans="1:8" ht="27" x14ac:dyDescent="0.2">
      <c r="A8" s="7" t="s">
        <v>93</v>
      </c>
      <c r="B8" s="15"/>
      <c r="C8" s="1">
        <v>3731</v>
      </c>
      <c r="D8" s="1">
        <v>1291</v>
      </c>
    </row>
    <row r="9" spans="1:8" ht="13.5" x14ac:dyDescent="0.2">
      <c r="A9" s="7" t="s">
        <v>30</v>
      </c>
      <c r="B9" s="15">
        <v>14</v>
      </c>
      <c r="C9" s="1">
        <v>484438</v>
      </c>
      <c r="D9" s="1">
        <v>433167</v>
      </c>
      <c r="H9" s="16"/>
    </row>
    <row r="10" spans="1:8" ht="24.75" customHeight="1" x14ac:dyDescent="0.2">
      <c r="A10" s="7" t="s">
        <v>95</v>
      </c>
      <c r="B10" s="15">
        <v>15</v>
      </c>
      <c r="C10" s="1">
        <f>27975+88+37147</f>
        <v>65210</v>
      </c>
      <c r="D10" s="1">
        <v>13583</v>
      </c>
      <c r="H10" s="16"/>
    </row>
    <row r="11" spans="1:8" ht="27" x14ac:dyDescent="0.2">
      <c r="A11" s="7" t="s">
        <v>94</v>
      </c>
      <c r="B11" s="15"/>
      <c r="C11" s="1">
        <v>3880</v>
      </c>
      <c r="D11" s="1">
        <v>607</v>
      </c>
      <c r="H11" s="16"/>
    </row>
    <row r="12" spans="1:8" ht="12" customHeight="1" x14ac:dyDescent="0.2">
      <c r="A12" s="7" t="s">
        <v>46</v>
      </c>
      <c r="B12" s="15">
        <v>16</v>
      </c>
      <c r="C12" s="1">
        <v>2481</v>
      </c>
      <c r="D12" s="1">
        <v>4399</v>
      </c>
    </row>
    <row r="13" spans="1:8" ht="12" customHeight="1" x14ac:dyDescent="0.2">
      <c r="A13" s="7" t="s">
        <v>96</v>
      </c>
      <c r="B13" s="15">
        <v>17</v>
      </c>
      <c r="C13" s="1">
        <v>1026</v>
      </c>
      <c r="D13" s="1">
        <v>1563</v>
      </c>
    </row>
    <row r="14" spans="1:8" ht="13.5" x14ac:dyDescent="0.2">
      <c r="A14" s="7" t="s">
        <v>42</v>
      </c>
      <c r="B14" s="15">
        <v>18</v>
      </c>
      <c r="C14" s="1">
        <v>48</v>
      </c>
      <c r="D14" s="1">
        <v>42</v>
      </c>
    </row>
    <row r="15" spans="1:8" ht="13.5" x14ac:dyDescent="0.2">
      <c r="A15" s="7" t="s">
        <v>31</v>
      </c>
      <c r="B15" s="15">
        <v>19</v>
      </c>
      <c r="C15" s="1">
        <v>5078</v>
      </c>
      <c r="D15" s="1">
        <v>3528</v>
      </c>
    </row>
    <row r="16" spans="1:8" ht="13.5" x14ac:dyDescent="0.2">
      <c r="A16" s="7" t="s">
        <v>27</v>
      </c>
      <c r="B16" s="15">
        <v>20</v>
      </c>
      <c r="C16" s="1">
        <v>1030</v>
      </c>
      <c r="D16" s="1">
        <v>75</v>
      </c>
    </row>
    <row r="17" spans="1:8" ht="13.5" x14ac:dyDescent="0.2">
      <c r="A17" s="7" t="s">
        <v>39</v>
      </c>
      <c r="B17" s="15"/>
      <c r="C17" s="1">
        <v>684</v>
      </c>
      <c r="D17" s="1">
        <v>684</v>
      </c>
    </row>
    <row r="18" spans="1:8" ht="15" thickBot="1" x14ac:dyDescent="0.25">
      <c r="A18" s="17" t="s">
        <v>29</v>
      </c>
      <c r="B18" s="61"/>
      <c r="C18" s="18">
        <f>SUM(C7:C17)</f>
        <v>1019248</v>
      </c>
      <c r="D18" s="18">
        <f>SUM(D7:D17)</f>
        <v>760071</v>
      </c>
      <c r="H18" s="16"/>
    </row>
    <row r="19" spans="1:8" ht="14.25" thickTop="1" x14ac:dyDescent="0.2">
      <c r="A19" s="3"/>
      <c r="B19" s="62"/>
      <c r="C19" s="1"/>
      <c r="D19" s="1"/>
      <c r="E19" s="16"/>
    </row>
    <row r="20" spans="1:8" ht="13.5" x14ac:dyDescent="0.2">
      <c r="A20" s="7" t="s">
        <v>32</v>
      </c>
      <c r="B20" s="62"/>
      <c r="C20" s="1"/>
      <c r="D20" s="1"/>
    </row>
    <row r="21" spans="1:8" ht="13.5" x14ac:dyDescent="0.2">
      <c r="A21" s="7" t="s">
        <v>43</v>
      </c>
      <c r="B21" s="62"/>
      <c r="C21" s="1">
        <v>0</v>
      </c>
      <c r="D21" s="1">
        <v>0</v>
      </c>
    </row>
    <row r="22" spans="1:8" ht="13.5" x14ac:dyDescent="0.2">
      <c r="A22" s="7" t="s">
        <v>45</v>
      </c>
      <c r="B22" s="62"/>
      <c r="C22" s="1">
        <v>0</v>
      </c>
      <c r="D22" s="1">
        <v>1742</v>
      </c>
    </row>
    <row r="23" spans="1:8" ht="27" x14ac:dyDescent="0.2">
      <c r="A23" s="7" t="s">
        <v>97</v>
      </c>
      <c r="B23" s="62">
        <v>21</v>
      </c>
      <c r="C23" s="21">
        <v>76075</v>
      </c>
      <c r="D23" s="21">
        <v>34379</v>
      </c>
      <c r="H23" s="16"/>
    </row>
    <row r="24" spans="1:8" ht="27" x14ac:dyDescent="0.2">
      <c r="A24" s="7" t="s">
        <v>44</v>
      </c>
      <c r="B24" s="15"/>
      <c r="C24" s="1">
        <v>6812</v>
      </c>
      <c r="D24" s="1">
        <v>5275</v>
      </c>
    </row>
    <row r="25" spans="1:8" ht="14.25" thickBot="1" x14ac:dyDescent="0.25">
      <c r="A25" s="7" t="s">
        <v>33</v>
      </c>
      <c r="B25" s="15">
        <v>22</v>
      </c>
      <c r="C25" s="1">
        <f>1693+2202+2681</f>
        <v>6576</v>
      </c>
      <c r="D25" s="1">
        <v>1299</v>
      </c>
    </row>
    <row r="26" spans="1:8" ht="14.25" x14ac:dyDescent="0.2">
      <c r="A26" s="6" t="s">
        <v>34</v>
      </c>
      <c r="B26" s="61"/>
      <c r="C26" s="22">
        <f>SUM(C21:C25)</f>
        <v>89463</v>
      </c>
      <c r="D26" s="22">
        <f>SUM(D21:D25)</f>
        <v>42695</v>
      </c>
      <c r="H26" s="16"/>
    </row>
    <row r="27" spans="1:8" ht="14.25" x14ac:dyDescent="0.2">
      <c r="A27" s="6"/>
      <c r="B27" s="61"/>
      <c r="C27" s="2"/>
      <c r="D27" s="2"/>
    </row>
    <row r="28" spans="1:8" ht="14.25" x14ac:dyDescent="0.2">
      <c r="A28" s="6"/>
      <c r="B28" s="61"/>
      <c r="C28" s="2"/>
      <c r="D28" s="2"/>
    </row>
    <row r="29" spans="1:8" ht="13.5" x14ac:dyDescent="0.2">
      <c r="A29" s="7" t="s">
        <v>4</v>
      </c>
      <c r="B29" s="61"/>
      <c r="C29" s="1"/>
      <c r="D29" s="1"/>
    </row>
    <row r="30" spans="1:8" ht="13.5" x14ac:dyDescent="0.2">
      <c r="A30" s="7" t="s">
        <v>5</v>
      </c>
      <c r="B30" s="61">
        <v>24</v>
      </c>
      <c r="C30" s="1">
        <v>207660</v>
      </c>
      <c r="D30" s="1">
        <v>207660</v>
      </c>
    </row>
    <row r="31" spans="1:8" ht="13.5" x14ac:dyDescent="0.2">
      <c r="A31" s="7" t="s">
        <v>98</v>
      </c>
      <c r="B31" s="61">
        <v>23</v>
      </c>
      <c r="C31" s="1">
        <v>1006454</v>
      </c>
      <c r="D31" s="1">
        <v>956542</v>
      </c>
    </row>
    <row r="32" spans="1:8" ht="27" x14ac:dyDescent="0.2">
      <c r="A32" s="7" t="s">
        <v>99</v>
      </c>
      <c r="B32" s="61"/>
      <c r="C32" s="1">
        <v>0</v>
      </c>
      <c r="D32" s="1">
        <v>0</v>
      </c>
    </row>
    <row r="33" spans="1:8" ht="14.25" thickBot="1" x14ac:dyDescent="0.25">
      <c r="A33" s="7" t="s">
        <v>6</v>
      </c>
      <c r="B33" s="15"/>
      <c r="C33" s="20">
        <f>D33+'2'!C29</f>
        <v>-284329</v>
      </c>
      <c r="D33" s="20">
        <v>-446826</v>
      </c>
      <c r="H33" s="16"/>
    </row>
    <row r="34" spans="1:8" ht="15" thickBot="1" x14ac:dyDescent="0.25">
      <c r="A34" s="6" t="s">
        <v>7</v>
      </c>
      <c r="B34" s="61"/>
      <c r="C34" s="23">
        <f>SUM(C30:C33)</f>
        <v>929785</v>
      </c>
      <c r="D34" s="23">
        <f>SUM(D30:D33)</f>
        <v>717376</v>
      </c>
    </row>
    <row r="35" spans="1:8" ht="14.25" x14ac:dyDescent="0.2">
      <c r="A35" s="6"/>
      <c r="B35" s="61"/>
      <c r="C35" s="2"/>
      <c r="D35" s="2"/>
    </row>
    <row r="36" spans="1:8" ht="29.25" thickBot="1" x14ac:dyDescent="0.25">
      <c r="A36" s="6" t="s">
        <v>8</v>
      </c>
      <c r="B36" s="61"/>
      <c r="C36" s="18">
        <f>C26+C34</f>
        <v>1019248</v>
      </c>
      <c r="D36" s="18">
        <f>D26+D34</f>
        <v>760071</v>
      </c>
    </row>
    <row r="37" spans="1:8" ht="15" thickTop="1" x14ac:dyDescent="0.2">
      <c r="A37" s="6"/>
      <c r="B37" s="3"/>
      <c r="C37" s="2"/>
      <c r="D37" s="2"/>
    </row>
    <row r="38" spans="1:8" ht="14.25" x14ac:dyDescent="0.2">
      <c r="A38" s="4" t="s">
        <v>9</v>
      </c>
    </row>
    <row r="40" spans="1:8" ht="14.25" x14ac:dyDescent="0.3">
      <c r="A40" s="10" t="s">
        <v>88</v>
      </c>
      <c r="B40" s="10"/>
      <c r="C40" s="24"/>
      <c r="D40" s="24" t="s">
        <v>87</v>
      </c>
    </row>
    <row r="42" spans="1:8" x14ac:dyDescent="0.2">
      <c r="D42" s="16"/>
    </row>
    <row r="43" spans="1:8" ht="14.25" x14ac:dyDescent="0.3">
      <c r="A43" s="10" t="s">
        <v>89</v>
      </c>
      <c r="B43" s="10"/>
      <c r="C43" s="10"/>
      <c r="D43" s="24" t="s">
        <v>90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opLeftCell="A19" workbookViewId="0">
      <selection activeCell="E17" sqref="E17"/>
    </sheetView>
  </sheetViews>
  <sheetFormatPr defaultRowHeight="15" x14ac:dyDescent="0.25"/>
  <cols>
    <col min="1" max="1" width="29.42578125" customWidth="1"/>
    <col min="3" max="5" width="14.28515625" customWidth="1"/>
    <col min="6" max="6" width="15.85546875" customWidth="1"/>
    <col min="8" max="8" width="14.140625" bestFit="1" customWidth="1"/>
    <col min="11" max="11" width="10.42578125" bestFit="1" customWidth="1"/>
  </cols>
  <sheetData>
    <row r="1" spans="1:11" x14ac:dyDescent="0.25">
      <c r="A1" s="68" t="s">
        <v>35</v>
      </c>
      <c r="B1" s="68"/>
      <c r="C1" s="68"/>
      <c r="D1" s="68"/>
      <c r="E1" s="68"/>
      <c r="F1" s="68"/>
    </row>
    <row r="2" spans="1:11" x14ac:dyDescent="0.25">
      <c r="A2" s="68" t="s">
        <v>91</v>
      </c>
      <c r="B2" s="68"/>
      <c r="C2" s="68"/>
      <c r="D2" s="68"/>
      <c r="E2" s="68"/>
      <c r="F2" s="68"/>
    </row>
    <row r="3" spans="1:11" x14ac:dyDescent="0.25">
      <c r="A3" s="68" t="s">
        <v>116</v>
      </c>
      <c r="B3" s="68"/>
      <c r="C3" s="68"/>
      <c r="D3" s="68"/>
      <c r="E3" s="68"/>
      <c r="F3" s="68"/>
    </row>
    <row r="4" spans="1:11" x14ac:dyDescent="0.25">
      <c r="A4" s="69" t="s">
        <v>0</v>
      </c>
      <c r="B4" s="69"/>
      <c r="C4" s="69"/>
      <c r="D4" s="69"/>
      <c r="E4" s="69"/>
      <c r="F4" s="69"/>
    </row>
    <row r="5" spans="1:11" ht="28.5" x14ac:dyDescent="0.25">
      <c r="A5" s="3"/>
      <c r="B5" s="12" t="s">
        <v>1</v>
      </c>
      <c r="C5" s="13" t="s">
        <v>113</v>
      </c>
      <c r="D5" s="13" t="s">
        <v>92</v>
      </c>
      <c r="E5" s="13" t="s">
        <v>115</v>
      </c>
      <c r="F5" s="13" t="s">
        <v>110</v>
      </c>
    </row>
    <row r="6" spans="1:11" x14ac:dyDescent="0.25">
      <c r="A6" s="5" t="s">
        <v>10</v>
      </c>
      <c r="B6" s="12"/>
      <c r="C6" s="25">
        <f>C7+C12+C10+C11</f>
        <v>1078366</v>
      </c>
      <c r="D6" s="25">
        <f>D7+D12+D10+D11</f>
        <v>1170376</v>
      </c>
      <c r="E6" s="25">
        <f>E7+E12+E10+E11</f>
        <v>532642</v>
      </c>
      <c r="F6" s="25">
        <f>F7+F12+F10+F11</f>
        <v>29155</v>
      </c>
    </row>
    <row r="7" spans="1:11" x14ac:dyDescent="0.25">
      <c r="A7" s="7" t="s">
        <v>47</v>
      </c>
      <c r="B7" s="61"/>
      <c r="C7" s="1">
        <f>C8+C9</f>
        <v>477686</v>
      </c>
      <c r="D7" s="1">
        <f>D8+D9</f>
        <v>640496</v>
      </c>
      <c r="E7" s="1">
        <f>E8+E9</f>
        <v>320712</v>
      </c>
      <c r="F7" s="1">
        <f>F8+F9</f>
        <v>29000</v>
      </c>
      <c r="K7" s="26"/>
    </row>
    <row r="8" spans="1:11" ht="40.5" x14ac:dyDescent="0.25">
      <c r="A8" s="7" t="s">
        <v>48</v>
      </c>
      <c r="B8" s="61">
        <v>4</v>
      </c>
      <c r="C8" s="1">
        <v>457159</v>
      </c>
      <c r="D8" s="1">
        <v>636466</v>
      </c>
      <c r="E8" s="1">
        <v>319637</v>
      </c>
      <c r="F8" s="1">
        <v>27693</v>
      </c>
      <c r="I8" s="28"/>
      <c r="K8" s="26"/>
    </row>
    <row r="9" spans="1:11" ht="27" x14ac:dyDescent="0.25">
      <c r="A9" s="7" t="s">
        <v>49</v>
      </c>
      <c r="B9" s="61">
        <v>4</v>
      </c>
      <c r="C9" s="1">
        <v>20527</v>
      </c>
      <c r="D9" s="1">
        <v>4030</v>
      </c>
      <c r="E9" s="1">
        <v>1075</v>
      </c>
      <c r="F9" s="1">
        <v>1307</v>
      </c>
      <c r="H9" s="28"/>
      <c r="K9" s="26"/>
    </row>
    <row r="10" spans="1:11" ht="27" x14ac:dyDescent="0.25">
      <c r="A10" s="7" t="s">
        <v>101</v>
      </c>
      <c r="B10" s="61">
        <v>5</v>
      </c>
      <c r="C10" s="1">
        <v>467923</v>
      </c>
      <c r="D10" s="1">
        <v>280226</v>
      </c>
      <c r="E10" s="1">
        <v>211930</v>
      </c>
      <c r="F10" s="1">
        <v>0</v>
      </c>
      <c r="H10" s="28"/>
      <c r="K10" s="26"/>
    </row>
    <row r="11" spans="1:11" ht="40.5" x14ac:dyDescent="0.25">
      <c r="A11" s="7" t="s">
        <v>102</v>
      </c>
      <c r="B11" s="61"/>
      <c r="C11" s="1">
        <f>51290-59668</f>
        <v>-8378</v>
      </c>
      <c r="D11" s="1">
        <v>8707</v>
      </c>
      <c r="E11" s="1">
        <v>0</v>
      </c>
      <c r="F11" s="1">
        <v>0</v>
      </c>
      <c r="H11" s="28"/>
      <c r="K11" s="26"/>
    </row>
    <row r="12" spans="1:11" x14ac:dyDescent="0.25">
      <c r="A12" s="7" t="s">
        <v>11</v>
      </c>
      <c r="B12" s="61">
        <v>6</v>
      </c>
      <c r="C12" s="1">
        <f>1524+139611</f>
        <v>141135</v>
      </c>
      <c r="D12" s="1">
        <v>240947</v>
      </c>
      <c r="E12" s="1">
        <v>0</v>
      </c>
      <c r="F12" s="1">
        <v>155</v>
      </c>
      <c r="H12" s="28"/>
      <c r="K12" s="26"/>
    </row>
    <row r="13" spans="1:11" ht="29.25" thickBot="1" x14ac:dyDescent="0.3">
      <c r="A13" s="6" t="s">
        <v>41</v>
      </c>
      <c r="B13" s="61"/>
      <c r="C13" s="2">
        <f>SUM(C14:C18)</f>
        <v>915869</v>
      </c>
      <c r="D13" s="2">
        <f>SUM(D14:D18)</f>
        <v>1616102</v>
      </c>
      <c r="E13" s="2">
        <f>SUM(E14:E18)</f>
        <v>737112</v>
      </c>
      <c r="F13" s="2">
        <f>SUM(F14:F18)</f>
        <v>30939</v>
      </c>
      <c r="I13" s="28"/>
      <c r="K13" s="26"/>
    </row>
    <row r="14" spans="1:11" x14ac:dyDescent="0.25">
      <c r="A14" s="7" t="s">
        <v>36</v>
      </c>
      <c r="B14" s="15">
        <v>7</v>
      </c>
      <c r="C14" s="29">
        <v>43416</v>
      </c>
      <c r="D14" s="29">
        <v>66125</v>
      </c>
      <c r="E14" s="29">
        <v>27526</v>
      </c>
      <c r="F14" s="29">
        <v>855</v>
      </c>
      <c r="H14" s="30"/>
      <c r="K14" s="26"/>
    </row>
    <row r="15" spans="1:11" x14ac:dyDescent="0.25">
      <c r="A15" s="8" t="s">
        <v>40</v>
      </c>
      <c r="B15" s="15">
        <v>8</v>
      </c>
      <c r="C15" s="1">
        <v>501889</v>
      </c>
      <c r="D15" s="1">
        <v>778615</v>
      </c>
      <c r="E15" s="1">
        <v>279150</v>
      </c>
      <c r="F15" s="1">
        <v>2321</v>
      </c>
      <c r="K15" s="26"/>
    </row>
    <row r="16" spans="1:11" x14ac:dyDescent="0.25">
      <c r="A16" s="8" t="s">
        <v>100</v>
      </c>
      <c r="B16" s="15">
        <v>9</v>
      </c>
      <c r="C16" s="1">
        <v>263280</v>
      </c>
      <c r="D16" s="1">
        <v>565614</v>
      </c>
      <c r="E16" s="1">
        <v>333336</v>
      </c>
      <c r="F16" s="1">
        <v>0</v>
      </c>
      <c r="K16" s="26"/>
    </row>
    <row r="17" spans="1:11" x14ac:dyDescent="0.25">
      <c r="A17" s="7" t="s">
        <v>50</v>
      </c>
      <c r="B17" s="15">
        <v>10</v>
      </c>
      <c r="C17" s="1">
        <v>105198</v>
      </c>
      <c r="D17" s="1">
        <v>197753</v>
      </c>
      <c r="E17" s="1">
        <f>424330-333336+236</f>
        <v>91230</v>
      </c>
      <c r="F17" s="1">
        <v>25957</v>
      </c>
      <c r="I17" s="1"/>
      <c r="J17" s="28"/>
      <c r="K17" s="26"/>
    </row>
    <row r="18" spans="1:11" ht="15.75" thickBot="1" x14ac:dyDescent="0.3">
      <c r="A18" s="7" t="s">
        <v>109</v>
      </c>
      <c r="B18" s="15">
        <v>11</v>
      </c>
      <c r="C18" s="1">
        <f>2034+52</f>
        <v>2086</v>
      </c>
      <c r="D18" s="1">
        <v>7995</v>
      </c>
      <c r="E18" s="1">
        <v>5870</v>
      </c>
      <c r="F18" s="1">
        <v>1806</v>
      </c>
      <c r="H18" s="30"/>
      <c r="I18" s="1"/>
      <c r="K18" s="26"/>
    </row>
    <row r="19" spans="1:11" x14ac:dyDescent="0.25">
      <c r="A19" s="6" t="s">
        <v>37</v>
      </c>
      <c r="B19" s="31"/>
      <c r="C19" s="32">
        <f>C6-C13</f>
        <v>162497</v>
      </c>
      <c r="D19" s="32">
        <f>D6-D13</f>
        <v>-445726</v>
      </c>
      <c r="E19" s="32">
        <f>E6-E13</f>
        <v>-204470</v>
      </c>
      <c r="F19" s="32">
        <f>F6-F13</f>
        <v>-1784</v>
      </c>
      <c r="K19" s="26"/>
    </row>
    <row r="20" spans="1:11" ht="15.75" thickBot="1" x14ac:dyDescent="0.3">
      <c r="A20" s="7" t="s">
        <v>12</v>
      </c>
      <c r="B20" s="3"/>
      <c r="C20" s="1">
        <v>0</v>
      </c>
      <c r="D20" s="1">
        <v>187</v>
      </c>
      <c r="E20" s="1">
        <v>0</v>
      </c>
      <c r="F20" s="1">
        <v>497</v>
      </c>
      <c r="K20" s="26"/>
    </row>
    <row r="21" spans="1:11" ht="42.75" x14ac:dyDescent="0.25">
      <c r="A21" s="6" t="s">
        <v>13</v>
      </c>
      <c r="B21" s="3"/>
      <c r="C21" s="22">
        <f>C19+C20</f>
        <v>162497</v>
      </c>
      <c r="D21" s="22">
        <f>D19+D20</f>
        <v>-445539</v>
      </c>
      <c r="E21" s="22">
        <f>E19+E20</f>
        <v>-204470</v>
      </c>
      <c r="F21" s="22">
        <f>F19+F20</f>
        <v>-1287</v>
      </c>
      <c r="K21" s="26"/>
    </row>
    <row r="22" spans="1:11" x14ac:dyDescent="0.25">
      <c r="A22" s="3"/>
      <c r="B22" s="19"/>
      <c r="C22" s="33"/>
      <c r="D22" s="33"/>
      <c r="E22" s="33"/>
      <c r="F22" s="33"/>
    </row>
    <row r="23" spans="1:11" ht="40.5" x14ac:dyDescent="0.25">
      <c r="A23" s="7" t="s">
        <v>19</v>
      </c>
      <c r="B23" s="19"/>
      <c r="C23" s="33"/>
      <c r="D23" s="33"/>
      <c r="E23" s="33"/>
      <c r="F23" s="33"/>
    </row>
    <row r="24" spans="1:11" ht="15.75" thickBot="1" x14ac:dyDescent="0.3">
      <c r="A24" s="3"/>
      <c r="B24" s="3"/>
      <c r="C24" s="34"/>
      <c r="D24" s="34"/>
      <c r="E24" s="34"/>
      <c r="F24" s="34"/>
    </row>
    <row r="25" spans="1:11" x14ac:dyDescent="0.25">
      <c r="A25" s="6" t="s">
        <v>14</v>
      </c>
      <c r="B25" s="3"/>
      <c r="C25" s="2">
        <f>C21</f>
        <v>162497</v>
      </c>
      <c r="D25" s="2">
        <f t="shared" ref="D25:E25" si="0">D21</f>
        <v>-445539</v>
      </c>
      <c r="E25" s="2">
        <f t="shared" si="0"/>
        <v>-204470</v>
      </c>
      <c r="F25" s="2">
        <f>F21</f>
        <v>-1287</v>
      </c>
    </row>
    <row r="26" spans="1:11" x14ac:dyDescent="0.25">
      <c r="A26" s="17" t="s">
        <v>15</v>
      </c>
      <c r="B26" s="3"/>
      <c r="C26" s="13"/>
      <c r="D26" s="13"/>
      <c r="E26" s="13"/>
      <c r="F26" s="13"/>
    </row>
    <row r="27" spans="1:11" ht="27" x14ac:dyDescent="0.25">
      <c r="A27" s="7" t="s">
        <v>16</v>
      </c>
      <c r="B27" s="19"/>
      <c r="C27" s="33" t="s">
        <v>3</v>
      </c>
      <c r="D27" s="33"/>
      <c r="E27" s="33"/>
      <c r="F27" s="33" t="s">
        <v>3</v>
      </c>
    </row>
    <row r="28" spans="1:11" ht="27.75" thickBot="1" x14ac:dyDescent="0.3">
      <c r="A28" s="7" t="s">
        <v>17</v>
      </c>
      <c r="B28" s="3"/>
      <c r="C28" s="27" t="s">
        <v>3</v>
      </c>
      <c r="D28" s="27"/>
      <c r="E28" s="27"/>
      <c r="F28" s="27" t="s">
        <v>3</v>
      </c>
    </row>
    <row r="29" spans="1:11" x14ac:dyDescent="0.25">
      <c r="A29" s="6" t="s">
        <v>18</v>
      </c>
      <c r="B29" s="3"/>
      <c r="C29" s="22">
        <f>C25</f>
        <v>162497</v>
      </c>
      <c r="D29" s="22">
        <f t="shared" ref="D29:E29" si="1">D25</f>
        <v>-445539</v>
      </c>
      <c r="E29" s="22">
        <f t="shared" si="1"/>
        <v>-204470</v>
      </c>
      <c r="F29" s="22">
        <f>F25</f>
        <v>-1287</v>
      </c>
      <c r="I29" s="28"/>
    </row>
    <row r="30" spans="1:11" x14ac:dyDescent="0.25">
      <c r="A30" s="4" t="s">
        <v>9</v>
      </c>
      <c r="B30" s="11"/>
      <c r="C30" s="11"/>
      <c r="D30" s="11"/>
      <c r="E30" s="11"/>
      <c r="F30" s="11"/>
    </row>
    <row r="32" spans="1:11" ht="15.75" x14ac:dyDescent="0.3">
      <c r="A32" s="10" t="s">
        <v>88</v>
      </c>
      <c r="B32" s="10"/>
      <c r="C32" s="24"/>
      <c r="D32" s="24"/>
      <c r="E32" s="24"/>
      <c r="F32" s="24" t="s">
        <v>87</v>
      </c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6"/>
    </row>
    <row r="35" spans="1:6" ht="15.75" x14ac:dyDescent="0.3">
      <c r="A35" s="10" t="s">
        <v>89</v>
      </c>
      <c r="B35" s="10"/>
      <c r="C35" s="10"/>
      <c r="D35" s="10"/>
      <c r="E35" s="10"/>
      <c r="F35" s="24" t="s">
        <v>90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topLeftCell="A28" workbookViewId="0">
      <selection activeCell="H29" sqref="H29"/>
    </sheetView>
  </sheetViews>
  <sheetFormatPr defaultRowHeight="15" x14ac:dyDescent="0.25"/>
  <cols>
    <col min="1" max="1" width="39" customWidth="1"/>
    <col min="2" max="2" width="9.140625" style="64"/>
    <col min="3" max="3" width="14.28515625" customWidth="1"/>
    <col min="4" max="4" width="15.85546875" customWidth="1"/>
    <col min="6" max="6" width="14.140625" bestFit="1" customWidth="1"/>
    <col min="9" max="9" width="10.42578125" bestFit="1" customWidth="1"/>
  </cols>
  <sheetData>
    <row r="1" spans="1:9" x14ac:dyDescent="0.25">
      <c r="A1" s="68" t="s">
        <v>53</v>
      </c>
      <c r="B1" s="68"/>
      <c r="C1" s="68"/>
      <c r="D1" s="68"/>
    </row>
    <row r="2" spans="1:9" x14ac:dyDescent="0.25">
      <c r="A2" s="68" t="s">
        <v>91</v>
      </c>
      <c r="B2" s="68"/>
      <c r="C2" s="68"/>
      <c r="D2" s="68"/>
    </row>
    <row r="3" spans="1:9" x14ac:dyDescent="0.25">
      <c r="A3" s="68" t="s">
        <v>116</v>
      </c>
      <c r="B3" s="68"/>
      <c r="C3" s="68"/>
      <c r="D3" s="68"/>
    </row>
    <row r="4" spans="1:9" x14ac:dyDescent="0.25">
      <c r="A4" s="69" t="s">
        <v>0</v>
      </c>
      <c r="B4" s="69"/>
      <c r="C4" s="69"/>
      <c r="D4" s="69"/>
    </row>
    <row r="5" spans="1:9" ht="28.5" x14ac:dyDescent="0.25">
      <c r="A5" s="3"/>
      <c r="B5" s="12" t="s">
        <v>1</v>
      </c>
      <c r="C5" s="13" t="s">
        <v>112</v>
      </c>
      <c r="D5" s="13" t="s">
        <v>92</v>
      </c>
    </row>
    <row r="6" spans="1:9" x14ac:dyDescent="0.25">
      <c r="A6" s="3"/>
      <c r="B6" s="12"/>
      <c r="C6" s="13"/>
      <c r="D6" s="13"/>
    </row>
    <row r="7" spans="1:9" ht="24" x14ac:dyDescent="0.25">
      <c r="A7" s="5" t="s">
        <v>54</v>
      </c>
      <c r="B7" s="12"/>
      <c r="C7" s="25"/>
      <c r="D7" s="25"/>
    </row>
    <row r="8" spans="1:9" ht="19.149999999999999" customHeight="1" x14ac:dyDescent="0.25">
      <c r="A8" s="6" t="s">
        <v>55</v>
      </c>
      <c r="B8" s="61"/>
      <c r="C8" s="2">
        <f>C9+C10+C11+C12+C13</f>
        <v>6545095</v>
      </c>
      <c r="D8" s="2">
        <f>D9+D10+D11+D12+D13</f>
        <v>4863848</v>
      </c>
      <c r="I8" s="26"/>
    </row>
    <row r="9" spans="1:9" ht="27" x14ac:dyDescent="0.25">
      <c r="A9" s="7" t="s">
        <v>103</v>
      </c>
      <c r="B9" s="61"/>
      <c r="C9" s="1">
        <v>14814</v>
      </c>
      <c r="D9" s="1">
        <v>2328</v>
      </c>
      <c r="I9" s="26"/>
    </row>
    <row r="10" spans="1:9" ht="27" x14ac:dyDescent="0.25">
      <c r="A10" s="7" t="s">
        <v>56</v>
      </c>
      <c r="B10" s="61"/>
      <c r="C10" s="1">
        <v>385345</v>
      </c>
      <c r="D10" s="1">
        <v>478062</v>
      </c>
      <c r="F10" s="28"/>
      <c r="I10" s="26"/>
    </row>
    <row r="11" spans="1:9" x14ac:dyDescent="0.25">
      <c r="A11" s="7" t="s">
        <v>104</v>
      </c>
      <c r="B11" s="61"/>
      <c r="C11" s="1">
        <v>450220</v>
      </c>
      <c r="D11" s="1">
        <v>270963</v>
      </c>
      <c r="F11" s="28"/>
      <c r="I11" s="26"/>
    </row>
    <row r="12" spans="1:9" ht="27" x14ac:dyDescent="0.25">
      <c r="A12" s="7" t="s">
        <v>70</v>
      </c>
      <c r="B12" s="61"/>
      <c r="C12" s="1">
        <v>2762916</v>
      </c>
      <c r="D12" s="1">
        <v>3932347</v>
      </c>
      <c r="F12" s="28"/>
      <c r="I12" s="26"/>
    </row>
    <row r="13" spans="1:9" x14ac:dyDescent="0.25">
      <c r="A13" s="7" t="s">
        <v>57</v>
      </c>
      <c r="B13" s="61"/>
      <c r="C13" s="1">
        <v>2931800</v>
      </c>
      <c r="D13" s="1">
        <v>180148</v>
      </c>
      <c r="F13" s="28"/>
      <c r="I13" s="26"/>
    </row>
    <row r="14" spans="1:9" ht="15.75" thickBot="1" x14ac:dyDescent="0.3">
      <c r="A14" s="6" t="s">
        <v>58</v>
      </c>
      <c r="B14" s="61"/>
      <c r="C14" s="2">
        <f>C16+C15+C17+C18+C20+C21+C22</f>
        <v>6390082</v>
      </c>
      <c r="D14" s="2">
        <f>D16+D15+D17+D18+D20+D21+D22</f>
        <v>5442704</v>
      </c>
      <c r="I14" s="26"/>
    </row>
    <row r="15" spans="1:9" x14ac:dyDescent="0.25">
      <c r="A15" s="7" t="s">
        <v>59</v>
      </c>
      <c r="B15" s="15"/>
      <c r="C15" s="29">
        <v>3283765</v>
      </c>
      <c r="D15" s="29">
        <v>862889</v>
      </c>
      <c r="F15" s="30"/>
      <c r="I15" s="26"/>
    </row>
    <row r="16" spans="1:9" ht="28.5" customHeight="1" x14ac:dyDescent="0.25">
      <c r="A16" s="7" t="s">
        <v>60</v>
      </c>
      <c r="B16" s="15"/>
      <c r="C16" s="1"/>
      <c r="D16" s="1">
        <v>4399</v>
      </c>
      <c r="I16" s="26"/>
    </row>
    <row r="17" spans="1:9" x14ac:dyDescent="0.25">
      <c r="A17" s="8" t="s">
        <v>61</v>
      </c>
      <c r="B17" s="15"/>
      <c r="C17" s="1">
        <v>52480</v>
      </c>
      <c r="D17" s="1">
        <v>97655</v>
      </c>
      <c r="I17" s="26"/>
    </row>
    <row r="18" spans="1:9" x14ac:dyDescent="0.25">
      <c r="A18" s="7" t="s">
        <v>62</v>
      </c>
      <c r="B18" s="15"/>
      <c r="C18" s="1"/>
      <c r="D18" s="1">
        <v>8998</v>
      </c>
      <c r="I18" s="26"/>
    </row>
    <row r="19" spans="1:9" x14ac:dyDescent="0.25">
      <c r="A19" s="7" t="s">
        <v>63</v>
      </c>
      <c r="B19" s="15"/>
      <c r="C19" s="1"/>
      <c r="D19" s="1" t="s">
        <v>3</v>
      </c>
      <c r="I19" s="26"/>
    </row>
    <row r="20" spans="1:9" ht="27" x14ac:dyDescent="0.25">
      <c r="A20" s="7" t="s">
        <v>64</v>
      </c>
      <c r="B20" s="15"/>
      <c r="C20" s="1">
        <v>19889</v>
      </c>
      <c r="D20" s="1">
        <v>37126</v>
      </c>
      <c r="F20" s="30"/>
      <c r="I20" s="26"/>
    </row>
    <row r="21" spans="1:9" ht="27" x14ac:dyDescent="0.25">
      <c r="A21" s="9" t="s">
        <v>73</v>
      </c>
      <c r="B21" s="15"/>
      <c r="C21" s="1">
        <v>2663404</v>
      </c>
      <c r="D21" s="1">
        <v>4421463</v>
      </c>
    </row>
    <row r="22" spans="1:9" ht="15.75" thickBot="1" x14ac:dyDescent="0.3">
      <c r="A22" s="7" t="s">
        <v>65</v>
      </c>
      <c r="B22" s="15"/>
      <c r="C22" s="1">
        <v>370544</v>
      </c>
      <c r="D22" s="1">
        <v>10174</v>
      </c>
      <c r="F22" s="30"/>
      <c r="I22" s="26"/>
    </row>
    <row r="23" spans="1:9" ht="28.5" x14ac:dyDescent="0.25">
      <c r="A23" s="6" t="s">
        <v>66</v>
      </c>
      <c r="B23" s="31"/>
      <c r="C23" s="32">
        <f>C8-C14</f>
        <v>155013</v>
      </c>
      <c r="D23" s="32">
        <f>D8-D14</f>
        <v>-578856</v>
      </c>
      <c r="I23" s="26"/>
    </row>
    <row r="24" spans="1:9" ht="24" x14ac:dyDescent="0.25">
      <c r="A24" s="5" t="s">
        <v>67</v>
      </c>
      <c r="B24" s="12"/>
      <c r="C24" s="25"/>
      <c r="D24" s="25"/>
      <c r="I24" s="26"/>
    </row>
    <row r="25" spans="1:9" x14ac:dyDescent="0.25">
      <c r="A25" s="6" t="s">
        <v>55</v>
      </c>
      <c r="B25" s="61"/>
      <c r="C25" s="2">
        <f>C26+C27+C28</f>
        <v>0</v>
      </c>
      <c r="D25" s="2">
        <f>D26+D27+D28</f>
        <v>0</v>
      </c>
    </row>
    <row r="26" spans="1:9" x14ac:dyDescent="0.25">
      <c r="A26" s="7" t="s">
        <v>68</v>
      </c>
      <c r="B26" s="61"/>
      <c r="C26" s="1">
        <v>0</v>
      </c>
      <c r="D26" s="1">
        <v>0</v>
      </c>
    </row>
    <row r="27" spans="1:9" x14ac:dyDescent="0.25">
      <c r="A27" s="7" t="s">
        <v>69</v>
      </c>
      <c r="B27" s="61"/>
      <c r="C27" s="1">
        <v>0</v>
      </c>
      <c r="D27" s="1">
        <v>0</v>
      </c>
    </row>
    <row r="28" spans="1:9" x14ac:dyDescent="0.25">
      <c r="A28" s="7" t="s">
        <v>57</v>
      </c>
      <c r="B28" s="61"/>
      <c r="C28" s="1">
        <v>0</v>
      </c>
      <c r="D28" s="1">
        <v>0</v>
      </c>
    </row>
    <row r="29" spans="1:9" ht="15.75" thickBot="1" x14ac:dyDescent="0.3">
      <c r="A29" s="6" t="s">
        <v>58</v>
      </c>
      <c r="B29" s="61"/>
      <c r="C29" s="2">
        <f>SUM(C30:C32)</f>
        <v>0</v>
      </c>
      <c r="D29" s="2">
        <f>SUM(D30:D32)</f>
        <v>1033</v>
      </c>
    </row>
    <row r="30" spans="1:9" x14ac:dyDescent="0.25">
      <c r="A30" s="7" t="s">
        <v>71</v>
      </c>
      <c r="B30" s="15"/>
      <c r="C30" s="29"/>
      <c r="D30" s="29">
        <v>1033</v>
      </c>
    </row>
    <row r="31" spans="1:9" x14ac:dyDescent="0.25">
      <c r="A31" s="7" t="s">
        <v>72</v>
      </c>
      <c r="B31" s="15"/>
      <c r="C31" s="1"/>
      <c r="D31" s="1"/>
    </row>
    <row r="32" spans="1:9" ht="15.75" thickBot="1" x14ac:dyDescent="0.3">
      <c r="A32" s="7" t="s">
        <v>57</v>
      </c>
      <c r="B32" s="15"/>
      <c r="C32" s="1"/>
      <c r="D32" s="1"/>
    </row>
    <row r="33" spans="1:6" ht="28.5" x14ac:dyDescent="0.25">
      <c r="A33" s="6" t="s">
        <v>74</v>
      </c>
      <c r="B33" s="31"/>
      <c r="C33" s="32">
        <f>C25-C29</f>
        <v>0</v>
      </c>
      <c r="D33" s="32">
        <f>D25-D29</f>
        <v>-1033</v>
      </c>
    </row>
    <row r="34" spans="1:6" ht="24" x14ac:dyDescent="0.25">
      <c r="A34" s="5" t="s">
        <v>75</v>
      </c>
      <c r="B34" s="12"/>
      <c r="C34" s="25"/>
      <c r="D34" s="25"/>
    </row>
    <row r="35" spans="1:6" x14ac:dyDescent="0.25">
      <c r="A35" s="6" t="s">
        <v>55</v>
      </c>
      <c r="B35" s="61"/>
      <c r="C35" s="2">
        <f>C36+C37+C38</f>
        <v>0</v>
      </c>
      <c r="D35" s="2">
        <f>D36+D37+D38</f>
        <v>1050846</v>
      </c>
    </row>
    <row r="36" spans="1:6" x14ac:dyDescent="0.25">
      <c r="A36" s="7" t="s">
        <v>85</v>
      </c>
      <c r="B36" s="61"/>
      <c r="C36" s="1">
        <v>0</v>
      </c>
      <c r="D36" s="1">
        <v>103098</v>
      </c>
    </row>
    <row r="37" spans="1:6" x14ac:dyDescent="0.25">
      <c r="A37" s="7" t="s">
        <v>76</v>
      </c>
      <c r="B37" s="61"/>
      <c r="C37" s="1">
        <v>0</v>
      </c>
      <c r="D37" s="1">
        <v>947748</v>
      </c>
    </row>
    <row r="38" spans="1:6" x14ac:dyDescent="0.25">
      <c r="A38" s="7" t="s">
        <v>57</v>
      </c>
      <c r="B38" s="61"/>
      <c r="C38" s="1"/>
      <c r="D38" s="1"/>
    </row>
    <row r="39" spans="1:6" ht="15.75" thickBot="1" x14ac:dyDescent="0.3">
      <c r="A39" s="6" t="s">
        <v>58</v>
      </c>
      <c r="B39" s="61"/>
      <c r="C39" s="2">
        <f>SUM(C40:C41)</f>
        <v>0</v>
      </c>
      <c r="D39" s="2">
        <f>SUM(D40:D41)</f>
        <v>194850</v>
      </c>
    </row>
    <row r="40" spans="1:6" x14ac:dyDescent="0.25">
      <c r="A40" s="7" t="s">
        <v>78</v>
      </c>
      <c r="B40" s="15"/>
      <c r="C40" s="29">
        <v>0</v>
      </c>
      <c r="D40" s="29">
        <v>194850</v>
      </c>
    </row>
    <row r="41" spans="1:6" ht="15.75" thickBot="1" x14ac:dyDescent="0.3">
      <c r="A41" s="7" t="s">
        <v>77</v>
      </c>
      <c r="B41" s="15"/>
      <c r="C41" s="1">
        <v>0</v>
      </c>
      <c r="D41" s="1">
        <v>0</v>
      </c>
    </row>
    <row r="42" spans="1:6" ht="28.5" x14ac:dyDescent="0.25">
      <c r="A42" s="6" t="s">
        <v>79</v>
      </c>
      <c r="B42" s="31"/>
      <c r="C42" s="32">
        <f>C35-C39</f>
        <v>0</v>
      </c>
      <c r="D42" s="32">
        <f>D35-D39</f>
        <v>855996</v>
      </c>
    </row>
    <row r="43" spans="1:6" x14ac:dyDescent="0.25">
      <c r="A43" s="7" t="s">
        <v>80</v>
      </c>
      <c r="C43" s="35">
        <v>-1882</v>
      </c>
      <c r="D43" s="35">
        <v>-3796</v>
      </c>
    </row>
    <row r="44" spans="1:6" ht="27" x14ac:dyDescent="0.25">
      <c r="A44" s="7" t="s">
        <v>81</v>
      </c>
      <c r="C44" s="35">
        <v>-2621</v>
      </c>
      <c r="D44" s="35">
        <v>-2621</v>
      </c>
    </row>
    <row r="45" spans="1:6" ht="27" x14ac:dyDescent="0.25">
      <c r="A45" s="7" t="s">
        <v>82</v>
      </c>
      <c r="C45" s="36">
        <f>C23+C33+C42+C43+C44</f>
        <v>150510</v>
      </c>
      <c r="D45" s="36">
        <f>D23+D33+D42+D43+D44</f>
        <v>269690</v>
      </c>
    </row>
    <row r="46" spans="1:6" ht="29.25" thickBot="1" x14ac:dyDescent="0.3">
      <c r="A46" s="6" t="s">
        <v>83</v>
      </c>
      <c r="C46" s="66">
        <f>D47</f>
        <v>301132</v>
      </c>
      <c r="D46" s="66">
        <v>31442</v>
      </c>
    </row>
    <row r="47" spans="1:6" ht="29.25" thickBot="1" x14ac:dyDescent="0.3">
      <c r="A47" s="6" t="s">
        <v>84</v>
      </c>
      <c r="B47" s="63">
        <v>11</v>
      </c>
      <c r="C47" s="37">
        <f>D47+C45</f>
        <v>451642</v>
      </c>
      <c r="D47" s="37">
        <f>D45+D46</f>
        <v>301132</v>
      </c>
    </row>
    <row r="48" spans="1:6" x14ac:dyDescent="0.25">
      <c r="F48" s="28"/>
    </row>
    <row r="49" spans="1:4" x14ac:dyDescent="0.25">
      <c r="C49" s="28"/>
    </row>
    <row r="50" spans="1:4" ht="15.75" x14ac:dyDescent="0.3">
      <c r="A50" s="10" t="s">
        <v>88</v>
      </c>
      <c r="B50" s="65"/>
      <c r="C50" s="24"/>
      <c r="D50" s="24" t="s">
        <v>87</v>
      </c>
    </row>
    <row r="51" spans="1:4" x14ac:dyDescent="0.25">
      <c r="A51" s="11"/>
      <c r="B51" s="63"/>
      <c r="C51" s="11"/>
      <c r="D51" s="11"/>
    </row>
    <row r="52" spans="1:4" x14ac:dyDescent="0.25">
      <c r="A52" s="11"/>
      <c r="B52" s="63"/>
      <c r="C52" s="11"/>
      <c r="D52" s="16"/>
    </row>
    <row r="53" spans="1:4" ht="15.75" x14ac:dyDescent="0.3">
      <c r="A53" s="10" t="s">
        <v>89</v>
      </c>
      <c r="B53" s="65"/>
      <c r="C53" s="10"/>
      <c r="D53" s="24" t="s">
        <v>90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activeCell="K18" sqref="K18"/>
    </sheetView>
  </sheetViews>
  <sheetFormatPr defaultColWidth="8.85546875" defaultRowHeight="11.25" x14ac:dyDescent="0.2"/>
  <cols>
    <col min="1" max="1" width="22" style="38" customWidth="1"/>
    <col min="2" max="2" width="9.85546875" style="38" customWidth="1"/>
    <col min="3" max="3" width="8.28515625" style="38" customWidth="1"/>
    <col min="4" max="4" width="8" style="38" customWidth="1"/>
    <col min="5" max="5" width="8.85546875" style="38"/>
    <col min="6" max="6" width="10.85546875" style="38" customWidth="1"/>
    <col min="7" max="16384" width="8.85546875" style="38"/>
  </cols>
  <sheetData>
    <row r="1" spans="1:7" ht="13.5" x14ac:dyDescent="0.2">
      <c r="A1" s="70" t="s">
        <v>38</v>
      </c>
      <c r="B1" s="70"/>
      <c r="C1" s="70"/>
      <c r="D1" s="70"/>
      <c r="E1" s="70"/>
      <c r="F1" s="70"/>
      <c r="G1" s="70"/>
    </row>
    <row r="2" spans="1:7" ht="13.5" x14ac:dyDescent="0.2">
      <c r="A2" s="70" t="s">
        <v>91</v>
      </c>
      <c r="B2" s="70"/>
      <c r="C2" s="70"/>
      <c r="D2" s="70"/>
      <c r="E2" s="70"/>
      <c r="F2" s="70"/>
      <c r="G2" s="70"/>
    </row>
    <row r="3" spans="1:7" ht="13.5" x14ac:dyDescent="0.2">
      <c r="A3" s="70" t="s">
        <v>114</v>
      </c>
      <c r="B3" s="70"/>
      <c r="C3" s="70"/>
      <c r="D3" s="70"/>
      <c r="E3" s="70"/>
      <c r="F3" s="70"/>
      <c r="G3" s="70"/>
    </row>
    <row r="4" spans="1:7" ht="13.5" x14ac:dyDescent="0.2">
      <c r="A4" s="71" t="s">
        <v>0</v>
      </c>
      <c r="B4" s="71"/>
      <c r="C4" s="71"/>
      <c r="D4" s="71"/>
      <c r="E4" s="71"/>
      <c r="F4" s="71"/>
      <c r="G4" s="71"/>
    </row>
    <row r="5" spans="1:7" ht="12.75" x14ac:dyDescent="0.2">
      <c r="A5" s="39"/>
    </row>
    <row r="6" spans="1:7" ht="94.5" customHeight="1" x14ac:dyDescent="0.2">
      <c r="A6" s="40"/>
      <c r="B6" s="41" t="s">
        <v>5</v>
      </c>
      <c r="C6" s="42" t="s">
        <v>20</v>
      </c>
      <c r="D6" s="67" t="s">
        <v>105</v>
      </c>
      <c r="E6" s="42" t="s">
        <v>21</v>
      </c>
      <c r="F6" s="41" t="s">
        <v>22</v>
      </c>
      <c r="G6" s="41" t="s">
        <v>7</v>
      </c>
    </row>
    <row r="7" spans="1:7" ht="13.5" thickBot="1" x14ac:dyDescent="0.25">
      <c r="A7" s="43"/>
      <c r="B7" s="44"/>
      <c r="C7" s="45"/>
      <c r="D7" s="44"/>
      <c r="E7" s="44"/>
      <c r="F7" s="44"/>
      <c r="G7" s="46"/>
    </row>
    <row r="8" spans="1:7" ht="14.25" thickBot="1" x14ac:dyDescent="0.25">
      <c r="A8" s="47" t="s">
        <v>106</v>
      </c>
      <c r="B8" s="48">
        <v>100000</v>
      </c>
      <c r="C8" s="48">
        <v>4561</v>
      </c>
      <c r="D8" s="49"/>
      <c r="E8" s="48">
        <v>-1287</v>
      </c>
      <c r="F8" s="48"/>
      <c r="G8" s="50">
        <f>SUM(B8:F8)</f>
        <v>103274</v>
      </c>
    </row>
    <row r="9" spans="1:7" ht="25.5" x14ac:dyDescent="0.2">
      <c r="A9" s="51" t="s">
        <v>23</v>
      </c>
      <c r="B9" s="52"/>
      <c r="C9" s="52"/>
      <c r="D9" s="52"/>
      <c r="E9" s="52"/>
      <c r="F9" s="52"/>
      <c r="G9" s="53"/>
    </row>
    <row r="10" spans="1:7" ht="13.5" x14ac:dyDescent="0.2">
      <c r="A10" s="47" t="s">
        <v>24</v>
      </c>
      <c r="B10" s="54">
        <f>B8+B9</f>
        <v>100000</v>
      </c>
      <c r="C10" s="54">
        <f t="shared" ref="C10:G10" si="0">C8+C9</f>
        <v>4561</v>
      </c>
      <c r="D10" s="54">
        <f t="shared" si="0"/>
        <v>0</v>
      </c>
      <c r="E10" s="54">
        <f t="shared" si="0"/>
        <v>-1287</v>
      </c>
      <c r="F10" s="54">
        <f t="shared" si="0"/>
        <v>0</v>
      </c>
      <c r="G10" s="54">
        <f t="shared" si="0"/>
        <v>103274</v>
      </c>
    </row>
    <row r="11" spans="1:7" ht="13.5" x14ac:dyDescent="0.2">
      <c r="A11" s="51" t="s">
        <v>51</v>
      </c>
      <c r="B11" s="54">
        <v>107660</v>
      </c>
      <c r="C11" s="54">
        <v>-4561</v>
      </c>
      <c r="D11" s="58"/>
      <c r="E11" s="54">
        <v>0</v>
      </c>
      <c r="F11" s="54"/>
      <c r="G11" s="57">
        <f>B11+C11</f>
        <v>103099</v>
      </c>
    </row>
    <row r="12" spans="1:7" ht="18" customHeight="1" x14ac:dyDescent="0.2">
      <c r="A12" s="51" t="s">
        <v>25</v>
      </c>
      <c r="B12" s="52"/>
      <c r="C12" s="52"/>
      <c r="D12" s="56"/>
      <c r="E12" s="52">
        <v>0</v>
      </c>
      <c r="F12" s="52"/>
      <c r="G12" s="54">
        <f>SUM(B12:F12)</f>
        <v>0</v>
      </c>
    </row>
    <row r="13" spans="1:7" ht="16.5" customHeight="1" x14ac:dyDescent="0.2">
      <c r="A13" s="51" t="s">
        <v>98</v>
      </c>
      <c r="B13" s="52"/>
      <c r="C13" s="52"/>
      <c r="D13" s="55">
        <v>956542</v>
      </c>
      <c r="E13" s="52"/>
      <c r="F13" s="52"/>
      <c r="G13" s="57">
        <f>SUM(B13:F13)</f>
        <v>956542</v>
      </c>
    </row>
    <row r="14" spans="1:7" ht="16.5" customHeight="1" x14ac:dyDescent="0.2">
      <c r="A14" s="51" t="s">
        <v>26</v>
      </c>
      <c r="B14" s="52"/>
      <c r="C14" s="52"/>
      <c r="D14" s="56"/>
      <c r="E14" s="52"/>
      <c r="F14" s="52"/>
      <c r="G14" s="53"/>
    </row>
    <row r="15" spans="1:7" ht="13.5" x14ac:dyDescent="0.2">
      <c r="A15" s="47" t="s">
        <v>107</v>
      </c>
      <c r="B15" s="54">
        <f>B10+B11+B12-B14</f>
        <v>207660</v>
      </c>
      <c r="C15" s="54">
        <f>C10+C11+C12-C14</f>
        <v>0</v>
      </c>
      <c r="D15" s="54">
        <f>D10+D11+D12+D13-D14</f>
        <v>956542</v>
      </c>
      <c r="E15" s="54">
        <f>'2'!D29+E10</f>
        <v>-446826</v>
      </c>
      <c r="F15" s="54">
        <f>F10+F11+F12-F14</f>
        <v>0</v>
      </c>
      <c r="G15" s="54">
        <f>SUM(B15:F15)</f>
        <v>717376</v>
      </c>
    </row>
    <row r="16" spans="1:7" ht="25.5" x14ac:dyDescent="0.2">
      <c r="A16" s="51" t="s">
        <v>23</v>
      </c>
      <c r="B16" s="52"/>
      <c r="C16" s="52"/>
      <c r="D16" s="52"/>
      <c r="E16" s="52"/>
      <c r="F16" s="52"/>
      <c r="G16" s="53">
        <f>E16</f>
        <v>0</v>
      </c>
    </row>
    <row r="17" spans="1:11" ht="13.5" x14ac:dyDescent="0.2">
      <c r="A17" s="47" t="s">
        <v>24</v>
      </c>
      <c r="B17" s="54">
        <f>B15+B16</f>
        <v>207660</v>
      </c>
      <c r="C17" s="54">
        <f t="shared" ref="C17:F17" si="1">C15+C16</f>
        <v>0</v>
      </c>
      <c r="D17" s="54">
        <v>1006454</v>
      </c>
      <c r="E17" s="54">
        <f t="shared" si="1"/>
        <v>-446826</v>
      </c>
      <c r="F17" s="54">
        <f t="shared" si="1"/>
        <v>0</v>
      </c>
      <c r="G17" s="54">
        <f>SUM(B17:F17)</f>
        <v>767288</v>
      </c>
    </row>
    <row r="18" spans="1:11" ht="27" x14ac:dyDescent="0.2">
      <c r="A18" s="47" t="s">
        <v>52</v>
      </c>
      <c r="B18" s="54"/>
      <c r="C18" s="54"/>
      <c r="D18" s="54"/>
      <c r="E18" s="54"/>
      <c r="F18" s="54"/>
      <c r="G18" s="57"/>
      <c r="K18" s="26"/>
    </row>
    <row r="19" spans="1:11" ht="13.5" x14ac:dyDescent="0.2">
      <c r="A19" s="51" t="s">
        <v>51</v>
      </c>
      <c r="B19" s="52"/>
      <c r="C19" s="52"/>
      <c r="D19" s="55"/>
      <c r="E19" s="52"/>
      <c r="F19" s="52"/>
      <c r="G19" s="57">
        <f>B19+C19</f>
        <v>0</v>
      </c>
    </row>
    <row r="20" spans="1:11" s="59" customFormat="1" ht="21" customHeight="1" x14ac:dyDescent="0.2">
      <c r="A20" s="51" t="s">
        <v>25</v>
      </c>
      <c r="B20" s="52"/>
      <c r="C20" s="52"/>
      <c r="D20" s="55"/>
      <c r="E20" s="52">
        <f>'2'!C21</f>
        <v>162497</v>
      </c>
      <c r="F20" s="52"/>
      <c r="G20" s="57">
        <f>SUM(B20:F20)</f>
        <v>162497</v>
      </c>
    </row>
    <row r="21" spans="1:11" s="59" customFormat="1" ht="29.25" customHeight="1" thickBot="1" x14ac:dyDescent="0.25">
      <c r="A21" s="51" t="s">
        <v>108</v>
      </c>
      <c r="B21" s="52"/>
      <c r="C21" s="52"/>
      <c r="D21" s="55"/>
      <c r="E21" s="52"/>
      <c r="F21" s="52"/>
      <c r="G21" s="57">
        <f>SUM(B21:F21)</f>
        <v>0</v>
      </c>
    </row>
    <row r="22" spans="1:11" ht="14.25" thickBot="1" x14ac:dyDescent="0.25">
      <c r="A22" s="47" t="s">
        <v>117</v>
      </c>
      <c r="B22" s="60">
        <f>B17+B19</f>
        <v>207660</v>
      </c>
      <c r="C22" s="60">
        <f>C17+C19</f>
        <v>0</v>
      </c>
      <c r="D22" s="60">
        <f>D17+D19+D21</f>
        <v>1006454</v>
      </c>
      <c r="E22" s="60">
        <f>E17+E19+E20</f>
        <v>-284329</v>
      </c>
      <c r="F22" s="60">
        <f>F17+F19</f>
        <v>0</v>
      </c>
      <c r="G22" s="60">
        <f>G17+G20+G21+G19</f>
        <v>929785</v>
      </c>
    </row>
    <row r="23" spans="1:11" ht="12" thickTop="1" x14ac:dyDescent="0.2"/>
    <row r="25" spans="1:11" ht="14.25" x14ac:dyDescent="0.3">
      <c r="A25" s="10" t="s">
        <v>88</v>
      </c>
      <c r="B25" s="10"/>
      <c r="C25" s="24" t="s">
        <v>87</v>
      </c>
    </row>
    <row r="26" spans="1:11" ht="12" x14ac:dyDescent="0.2">
      <c r="A26" s="11"/>
      <c r="B26" s="11"/>
      <c r="C26" s="11"/>
    </row>
    <row r="27" spans="1:11" ht="12" x14ac:dyDescent="0.2">
      <c r="A27" s="11"/>
      <c r="B27" s="11"/>
      <c r="C27" s="16"/>
    </row>
    <row r="28" spans="1:11" ht="14.25" x14ac:dyDescent="0.3">
      <c r="A28" s="10" t="s">
        <v>89</v>
      </c>
      <c r="B28" s="10"/>
      <c r="C28" s="24" t="s">
        <v>90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msyzdykova</cp:lastModifiedBy>
  <cp:lastPrinted>2024-07-30T11:55:04Z</cp:lastPrinted>
  <dcterms:created xsi:type="dcterms:W3CDTF">2015-06-05T18:17:20Z</dcterms:created>
  <dcterms:modified xsi:type="dcterms:W3CDTF">2024-07-30T12:23:12Z</dcterms:modified>
</cp:coreProperties>
</file>