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0.250\Public\Finance\ОТЧЕТЫ\KASE\"/>
    </mc:Choice>
  </mc:AlternateContent>
  <bookViews>
    <workbookView xWindow="0" yWindow="0" windowWidth="23040" windowHeight="10824"/>
  </bookViews>
  <sheets>
    <sheet name="Ф1" sheetId="2" r:id="rId1"/>
    <sheet name="Ф2" sheetId="3" r:id="rId2"/>
    <sheet name="Ф3" sheetId="4" r:id="rId3"/>
    <sheet name="Ф4" sheetId="5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9" i="3"/>
  <c r="D9" i="3"/>
  <c r="C11" i="3"/>
  <c r="C11" i="4"/>
  <c r="D16" i="5" l="1"/>
  <c r="D10" i="5"/>
  <c r="E10" i="5" s="1"/>
  <c r="C18" i="5"/>
  <c r="E14" i="5"/>
  <c r="E7" i="5"/>
  <c r="E13" i="5"/>
  <c r="C12" i="5"/>
  <c r="E11" i="5"/>
  <c r="E9" i="5"/>
  <c r="E8" i="5"/>
  <c r="E6" i="5"/>
  <c r="D33" i="4"/>
  <c r="C31" i="4"/>
  <c r="C33" i="4" s="1"/>
  <c r="C28" i="4"/>
  <c r="D28" i="4"/>
  <c r="D15" i="4"/>
  <c r="D23" i="4" s="1"/>
  <c r="D25" i="4" s="1"/>
  <c r="C14" i="4"/>
  <c r="C12" i="4"/>
  <c r="D11" i="3"/>
  <c r="C25" i="2"/>
  <c r="D25" i="2"/>
  <c r="D21" i="2"/>
  <c r="C16" i="2"/>
  <c r="C21" i="2" s="1"/>
  <c r="C13" i="2"/>
  <c r="D13" i="2"/>
  <c r="C26" i="2" l="1"/>
  <c r="D12" i="5"/>
  <c r="E12" i="5" s="1"/>
  <c r="C15" i="4"/>
  <c r="C23" i="4" s="1"/>
  <c r="C25" i="4" s="1"/>
  <c r="C35" i="4" s="1"/>
  <c r="C37" i="4" s="1"/>
  <c r="D35" i="4"/>
  <c r="D37" i="4" s="1"/>
  <c r="C13" i="3"/>
  <c r="C15" i="3" s="1"/>
  <c r="C22" i="3" s="1"/>
  <c r="C24" i="3" s="1"/>
  <c r="D13" i="3"/>
  <c r="D15" i="3" s="1"/>
  <c r="D20" i="3" s="1"/>
  <c r="D22" i="3" s="1"/>
  <c r="D24" i="3" s="1"/>
  <c r="D26" i="2"/>
  <c r="D18" i="5" l="1"/>
  <c r="E18" i="5" s="1"/>
  <c r="E16" i="5"/>
</calcChain>
</file>

<file path=xl/sharedStrings.xml><?xml version="1.0" encoding="utf-8"?>
<sst xmlns="http://schemas.openxmlformats.org/spreadsheetml/2006/main" count="132" uniqueCount="92">
  <si>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</si>
  <si>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</si>
  <si>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</si>
  <si>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</si>
  <si>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</si>
  <si>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</si>
  <si>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</si>
  <si>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</si>
  <si>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</si>
  <si>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</si>
  <si>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</si>
  <si>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</si>
  <si>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</si>
  <si>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</si>
  <si>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</si>
  <si>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</si>
  <si>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</si>
  <si>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</si>
  <si>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</si>
  <si>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</si>
  <si>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</si>
  <si>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</si>
  <si>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</si>
  <si>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</si>
  <si>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</si>
  <si>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</si>
  <si>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</si>
  <si>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Денежные потоки от операционной деятельности</t>
  </si>
  <si>
    <t>Общие и административные расходы уплаченные</t>
  </si>
  <si>
    <t>Прочие доходы, полученные</t>
  </si>
  <si>
    <t>Прочие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</si>
  <si>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</si>
  <si>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 / (увеличение) в операционных активах</t>
  </si>
  <si>
    <t>Выданные займы</t>
  </si>
  <si>
    <t>Чистые денежные потоки, израсходованные на деятельность, до налога на прибыль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</si>
  <si>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</si>
  <si>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</si>
  <si>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</si>
  <si>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Полученные займы</t>
  </si>
  <si>
    <t>Погашение займов</t>
  </si>
  <si>
    <t>Взнос в уставный капитал</t>
  </si>
  <si>
    <t>Влияние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</si>
  <si>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</si>
  <si>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</si>
  <si>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</si>
  <si>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Итого</t>
  </si>
  <si>
    <t>Прочий совокупный доход</t>
  </si>
  <si>
    <t>Итого совокупный доход за период</t>
  </si>
  <si>
    <t>На 1 января 2021г.</t>
  </si>
  <si>
    <t>Корректировка КПН за 2020</t>
  </si>
  <si>
    <t>На 31 марта 2021г.</t>
  </si>
  <si>
    <t>На 1 января 2022г.</t>
  </si>
  <si>
    <t>На 31 марта 2022г.</t>
  </si>
  <si>
    <t>Генеральный директор</t>
  </si>
  <si>
    <t>Дзауров Х.А.</t>
  </si>
  <si>
    <t>Главный бухгалтер</t>
  </si>
  <si>
    <t>Юнусова Н.М.</t>
  </si>
  <si>
    <t>В тысячах тенге</t>
  </si>
  <si>
    <t>2021 года</t>
  </si>
  <si>
    <t>31 декабря                    2021 года</t>
  </si>
  <si>
    <t>АКТИВЫ</t>
  </si>
  <si>
    <t>ИТОГО АКТИВЫ</t>
  </si>
  <si>
    <t>ТОО «МФО «Rangeld finance»</t>
  </si>
  <si>
    <t>По состоянию на 31 марта 2022 года</t>
  </si>
  <si>
    <t>Примечания</t>
  </si>
  <si>
    <t>31 марта               2022 года (неаудировано)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</si>
  <si>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</si>
  <si>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</si>
  <si>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</si>
  <si>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</si>
  <si>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За три месяца, закончившиеся 31 марта 2022 года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</si>
  <si>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</si>
  <si>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</si>
  <si>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</si>
  <si>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</si>
  <si>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</si>
  <si>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</si>
  <si>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</si>
  <si>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За три месяца, закончившиеся</t>
  </si>
  <si>
    <t>31 марта</t>
  </si>
  <si>
    <t>2022 года</t>
  </si>
  <si>
    <t>(неаудировано)</t>
  </si>
  <si>
    <t xml:space="preserve">За три месяца, закончившиеся </t>
  </si>
  <si>
    <t>Доходы по вознаграждениям полученные</t>
  </si>
  <si>
    <t>Расходы по вознаграждениям выплаченные</t>
  </si>
  <si>
    <t>Чистое увеличение / (уменьшение) операционных обязательств</t>
  </si>
  <si>
    <t>Уплаченный корпоративный подоходный налог</t>
  </si>
  <si>
    <t xml:space="preserve">Чистое расходование денежных средств на операционную деятельность: </t>
  </si>
  <si>
    <t xml:space="preserve">Чистое расходование денежных средств на инвестиционную деятельность: </t>
  </si>
  <si>
    <t xml:space="preserve">Чистое поступление денежных средств от финансовой деятельности </t>
  </si>
  <si>
    <t>Прибыль за период</t>
  </si>
  <si>
    <t>ПРОМЕЖУТОЧНЫЙ СОКРАЩЕННЫЙ ОТЧЕТ 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</si>
</sst>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3" fillId="0" borderId="0" xfId="0" applyFont="1" applyAlignment="1"/>
    <xf numFmtId="165" fontId="4" fillId="0" borderId="1" xfId="1" applyNumberFormat="1" applyFont="1" applyBorder="1" applyAlignment="1"/>
    <xf numFmtId="165" fontId="3" fillId="0" borderId="1" xfId="1" applyNumberFormat="1" applyFont="1" applyBorder="1" applyAlignment="1"/>
    <xf numFmtId="165" fontId="4" fillId="0" borderId="1" xfId="1" applyNumberFormat="1" applyFont="1" applyFill="1" applyBorder="1" applyAlignment="1"/>
    <xf numFmtId="0" fontId="0" fillId="0" borderId="0" xfId="0" applyFont="1"/>
    <xf numFmtId="0" fontId="2" fillId="0" borderId="0" xfId="0" applyFont="1"/>
    <xf numFmtId="165" fontId="3" fillId="0" borderId="0" xfId="1" applyNumberFormat="1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3" fontId="6" fillId="0" borderId="0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5" fontId="4" fillId="0" borderId="4" xfId="1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4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65" fontId="4" fillId="0" borderId="3" xfId="1" applyNumberFormat="1" applyFont="1" applyBorder="1" applyAlignment="1">
      <alignment wrapText="1"/>
    </xf>
    <xf numFmtId="165" fontId="4" fillId="0" borderId="3" xfId="1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vertical="center"/>
    </xf>
    <xf numFmtId="165" fontId="10" fillId="2" borderId="3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76;&#1083;&#1103;%20&#1052;&#1077;&#1084;&#1086;%20&#1056;&#1072;&#1085;&#1075;&#1077;&#1083;&#1100;&#1076;%20&#1092;&#108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  <sheetName val="ДС"/>
      <sheetName val="Займы выд"/>
      <sheetName val="ОС"/>
      <sheetName val="Займы получ"/>
      <sheetName val="Налоги и обяз"/>
      <sheetName val="Доходы и Расходы"/>
      <sheetName val="Доходы и Расходы 2022"/>
      <sheetName val="Коэф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63922</v>
          </cell>
        </row>
        <row r="16">
          <cell r="D16">
            <v>-68290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10" workbookViewId="0">
      <selection activeCell="B40" sqref="B40"/>
    </sheetView>
  </sheetViews>
  <sheetFormatPr defaultRowHeight="14.4" x14ac:dyDescent="0.3"/>
  <cols>
    <col min="1" max="1" width="45.109375" style="1" customWidth="1"/>
    <col min="2" max="2" width="17.21875" style="1" customWidth="1"/>
    <col min="3" max="3" width="17.44140625" style="1" customWidth="1"/>
    <col min="4" max="4" width="18" style="1" customWidth="1"/>
    <col min="5" max="8" width="8.88671875" style="1"/>
    <col min="9" max="9" width="8.88671875" style="4"/>
    <col min="10" max="20" width="8.88671875" style="5"/>
  </cols>
  <sheetData>
    <row r="1" spans="1:21" x14ac:dyDescent="0.3">
      <c r="A1" s="15" t="s">
        <v>62</v>
      </c>
      <c r="B1" s="13"/>
      <c r="C1" s="13"/>
      <c r="D1"/>
    </row>
    <row r="2" spans="1:21" x14ac:dyDescent="0.3">
      <c r="A2" s="14"/>
      <c r="B2"/>
      <c r="C2"/>
      <c r="D2"/>
      <c r="E2"/>
    </row>
    <row r="3" spans="1:21" x14ac:dyDescent="0.3">
      <c r="A3" s="15" t="s">
        <v>72</v>
      </c>
      <c r="B3"/>
      <c r="C3"/>
      <c r="D3"/>
      <c r="E3"/>
    </row>
    <row r="4" spans="1:21" x14ac:dyDescent="0.3">
      <c r="A4" s="16" t="s">
        <v>63</v>
      </c>
      <c r="B4" s="17"/>
      <c r="C4" s="17"/>
      <c r="D4" s="17"/>
      <c r="E4"/>
    </row>
    <row r="5" spans="1:21" ht="46.8" customHeight="1" x14ac:dyDescent="0.3">
      <c r="A5" s="44" t="s">
        <v>57</v>
      </c>
      <c r="B5" s="45" t="s">
        <v>64</v>
      </c>
      <c r="C5" s="25" t="s">
        <v>65</v>
      </c>
      <c r="D5" s="25" t="s">
        <v>59</v>
      </c>
      <c r="I5" s="1"/>
      <c r="J5" s="4"/>
      <c r="U5" s="5"/>
    </row>
    <row r="6" spans="1:21" x14ac:dyDescent="0.3">
      <c r="A6" s="29" t="s">
        <v>60</v>
      </c>
      <c r="B6" s="22"/>
      <c r="C6" s="20"/>
      <c r="D6" s="20"/>
      <c r="I6" s="1"/>
      <c r="J6" s="4"/>
      <c r="U6" s="5"/>
    </row>
    <row r="7" spans="1:21" x14ac:dyDescent="0.3">
      <c r="A7" s="19" t="s">
        <v>0</v>
      </c>
      <c r="B7" s="32">
        <v>5</v>
      </c>
      <c r="C7" s="20">
        <v>74902</v>
      </c>
      <c r="D7" s="20">
        <v>261160</v>
      </c>
      <c r="I7" s="1"/>
      <c r="J7" s="4"/>
      <c r="U7" s="5"/>
    </row>
    <row r="8" spans="1:21" x14ac:dyDescent="0.3">
      <c r="A8" s="19" t="s">
        <v>1</v>
      </c>
      <c r="B8" s="32">
        <v>6</v>
      </c>
      <c r="C8" s="21">
        <v>2371484</v>
      </c>
      <c r="D8" s="20">
        <v>2448662</v>
      </c>
      <c r="I8" s="1"/>
      <c r="J8" s="4"/>
      <c r="U8" s="5"/>
    </row>
    <row r="9" spans="1:21" x14ac:dyDescent="0.3">
      <c r="A9" s="19" t="s">
        <v>2</v>
      </c>
      <c r="B9" s="32"/>
      <c r="C9" s="20">
        <v>2557</v>
      </c>
      <c r="D9" s="20">
        <v>4633</v>
      </c>
      <c r="I9" s="1"/>
      <c r="J9" s="4"/>
      <c r="U9" s="5"/>
    </row>
    <row r="10" spans="1:21" x14ac:dyDescent="0.3">
      <c r="A10" s="19" t="s">
        <v>3</v>
      </c>
      <c r="B10" s="32">
        <v>7</v>
      </c>
      <c r="C10" s="20">
        <v>36872</v>
      </c>
      <c r="D10" s="20">
        <v>35933</v>
      </c>
      <c r="I10" s="1"/>
      <c r="J10" s="4"/>
      <c r="U10" s="5"/>
    </row>
    <row r="11" spans="1:21" x14ac:dyDescent="0.3">
      <c r="A11" s="19" t="s">
        <v>5</v>
      </c>
      <c r="B11" s="32">
        <v>17</v>
      </c>
      <c r="C11" s="20">
        <v>1014</v>
      </c>
      <c r="D11" s="20">
        <v>1014</v>
      </c>
      <c r="I11" s="1"/>
      <c r="J11" s="4"/>
      <c r="U11" s="5"/>
    </row>
    <row r="12" spans="1:21" x14ac:dyDescent="0.3">
      <c r="A12" s="18" t="s">
        <v>4</v>
      </c>
      <c r="B12" s="33"/>
      <c r="C12" s="26">
        <v>147906</v>
      </c>
      <c r="D12" s="26">
        <v>7341</v>
      </c>
      <c r="I12" s="1"/>
      <c r="J12" s="4"/>
      <c r="U12" s="5"/>
    </row>
    <row r="13" spans="1:21" ht="15" thickBot="1" x14ac:dyDescent="0.35">
      <c r="A13" s="30" t="s">
        <v>61</v>
      </c>
      <c r="B13" s="34"/>
      <c r="C13" s="28">
        <f>SUM(C7:C12)</f>
        <v>2634735</v>
      </c>
      <c r="D13" s="28">
        <f>SUM(D7:D12)</f>
        <v>2758743</v>
      </c>
      <c r="I13" s="1"/>
      <c r="J13" s="4"/>
      <c r="U13" s="5"/>
    </row>
    <row r="14" spans="1:21" x14ac:dyDescent="0.3">
      <c r="A14" s="22" t="s">
        <v>66</v>
      </c>
      <c r="B14" s="35"/>
      <c r="C14" s="20"/>
      <c r="D14" s="20"/>
      <c r="I14" s="1"/>
      <c r="J14" s="4"/>
      <c r="U14" s="5"/>
    </row>
    <row r="15" spans="1:21" x14ac:dyDescent="0.3">
      <c r="A15" s="19" t="s">
        <v>6</v>
      </c>
      <c r="B15" s="32">
        <v>8</v>
      </c>
      <c r="C15" s="20">
        <v>1942584</v>
      </c>
      <c r="D15" s="20">
        <v>2099045</v>
      </c>
      <c r="I15" s="1"/>
      <c r="J15" s="4"/>
      <c r="U15" s="5"/>
    </row>
    <row r="16" spans="1:21" x14ac:dyDescent="0.3">
      <c r="A16" s="19" t="s">
        <v>7</v>
      </c>
      <c r="B16" s="32"/>
      <c r="C16" s="20">
        <f>55474-367</f>
        <v>55107</v>
      </c>
      <c r="D16" s="20">
        <v>55474</v>
      </c>
      <c r="I16" s="1"/>
      <c r="J16" s="4"/>
      <c r="U16" s="5"/>
    </row>
    <row r="17" spans="1:21" x14ac:dyDescent="0.3">
      <c r="A17" s="19" t="s">
        <v>8</v>
      </c>
      <c r="B17" s="32"/>
      <c r="C17" s="20">
        <v>5607</v>
      </c>
      <c r="D17" s="20">
        <v>6408</v>
      </c>
      <c r="I17" s="1"/>
      <c r="J17" s="4"/>
      <c r="U17" s="5"/>
    </row>
    <row r="18" spans="1:21" x14ac:dyDescent="0.3">
      <c r="A18" s="19" t="s">
        <v>9</v>
      </c>
      <c r="B18" s="32">
        <v>9</v>
      </c>
      <c r="C18" s="20">
        <v>2500</v>
      </c>
      <c r="D18" s="20">
        <v>3238</v>
      </c>
      <c r="I18" s="1"/>
      <c r="J18" s="4"/>
      <c r="U18" s="5"/>
    </row>
    <row r="19" spans="1:21" x14ac:dyDescent="0.3">
      <c r="A19" s="19" t="s">
        <v>10</v>
      </c>
      <c r="B19" s="32">
        <v>10</v>
      </c>
      <c r="C19" s="20">
        <v>372</v>
      </c>
      <c r="D19" s="20">
        <v>25</v>
      </c>
      <c r="I19" s="1"/>
      <c r="J19" s="4"/>
      <c r="U19" s="5"/>
    </row>
    <row r="20" spans="1:21" x14ac:dyDescent="0.3">
      <c r="A20" s="19" t="s">
        <v>11</v>
      </c>
      <c r="B20" s="32">
        <v>11</v>
      </c>
      <c r="C20" s="20">
        <v>21441</v>
      </c>
      <c r="D20" s="20">
        <v>23302</v>
      </c>
      <c r="I20" s="1"/>
      <c r="J20" s="4"/>
      <c r="U20" s="5"/>
    </row>
    <row r="21" spans="1:21" x14ac:dyDescent="0.3">
      <c r="A21" s="22" t="s">
        <v>12</v>
      </c>
      <c r="B21" s="24"/>
      <c r="C21" s="23">
        <f>SUM(C15:C20)</f>
        <v>2027611</v>
      </c>
      <c r="D21" s="23">
        <f>SUM(D15:D20)</f>
        <v>2187492</v>
      </c>
      <c r="I21" s="1"/>
      <c r="J21" s="4"/>
      <c r="U21" s="5"/>
    </row>
    <row r="22" spans="1:21" x14ac:dyDescent="0.3">
      <c r="A22" s="22" t="s">
        <v>67</v>
      </c>
      <c r="B22" s="24"/>
      <c r="C22" s="20"/>
      <c r="D22" s="20"/>
      <c r="I22" s="1"/>
      <c r="J22" s="4"/>
      <c r="U22" s="5"/>
    </row>
    <row r="23" spans="1:21" x14ac:dyDescent="0.3">
      <c r="A23" s="19" t="s">
        <v>13</v>
      </c>
      <c r="B23" s="32">
        <v>12</v>
      </c>
      <c r="C23" s="20">
        <v>348549</v>
      </c>
      <c r="D23" s="20">
        <v>348549</v>
      </c>
      <c r="I23" s="1"/>
      <c r="J23" s="4"/>
      <c r="U23" s="5"/>
    </row>
    <row r="24" spans="1:21" x14ac:dyDescent="0.3">
      <c r="A24" s="19" t="s">
        <v>68</v>
      </c>
      <c r="B24" s="31"/>
      <c r="C24" s="20">
        <v>258575</v>
      </c>
      <c r="D24" s="20">
        <v>222702</v>
      </c>
      <c r="I24" s="1"/>
      <c r="J24" s="4"/>
      <c r="U24" s="5"/>
    </row>
    <row r="25" spans="1:21" x14ac:dyDescent="0.3">
      <c r="A25" s="22" t="s">
        <v>15</v>
      </c>
      <c r="B25" s="24"/>
      <c r="C25" s="23">
        <f>SUM(C23:C24)</f>
        <v>607124</v>
      </c>
      <c r="D25" s="23">
        <f>SUM(D23:D24)</f>
        <v>571251</v>
      </c>
      <c r="I25" s="1"/>
      <c r="J25" s="4"/>
      <c r="U25" s="5"/>
    </row>
    <row r="26" spans="1:21" ht="15" thickBot="1" x14ac:dyDescent="0.35">
      <c r="A26" s="27" t="s">
        <v>69</v>
      </c>
      <c r="B26" s="27"/>
      <c r="C26" s="28">
        <f>C21+C25</f>
        <v>2634735</v>
      </c>
      <c r="D26" s="28">
        <f>D21+D25</f>
        <v>2758743</v>
      </c>
      <c r="I26" s="1"/>
      <c r="J26" s="4"/>
      <c r="U26" s="5"/>
    </row>
    <row r="28" spans="1:21" x14ac:dyDescent="0.3">
      <c r="A28" s="1" t="s">
        <v>53</v>
      </c>
      <c r="C28" s="1" t="s">
        <v>54</v>
      </c>
    </row>
    <row r="30" spans="1:21" x14ac:dyDescent="0.3">
      <c r="A30" s="1" t="s">
        <v>55</v>
      </c>
      <c r="C30" s="1" t="s">
        <v>56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99" zoomScaleNormal="99" workbookViewId="0">
      <selection activeCell="A28" sqref="A28"/>
    </sheetView>
  </sheetViews>
  <sheetFormatPr defaultRowHeight="14.4" x14ac:dyDescent="0.3"/>
  <cols>
    <col min="1" max="1" width="42.6640625" style="1" customWidth="1"/>
    <col min="2" max="2" width="21.88671875" style="1" customWidth="1"/>
    <col min="3" max="3" width="14.77734375" style="6" customWidth="1"/>
    <col min="4" max="4" width="14.6640625" style="6" customWidth="1"/>
    <col min="5" max="17" width="8.88671875" style="6"/>
  </cols>
  <sheetData>
    <row r="1" spans="1:4" x14ac:dyDescent="0.3">
      <c r="A1" s="15" t="s">
        <v>62</v>
      </c>
      <c r="B1" s="15"/>
    </row>
    <row r="2" spans="1:4" x14ac:dyDescent="0.3">
      <c r="A2" s="14"/>
      <c r="B2" s="14"/>
    </row>
    <row r="3" spans="1:4" x14ac:dyDescent="0.3">
      <c r="A3" s="15" t="s">
        <v>71</v>
      </c>
      <c r="B3" s="15"/>
    </row>
    <row r="4" spans="1:4" x14ac:dyDescent="0.3">
      <c r="A4" s="16" t="s">
        <v>70</v>
      </c>
      <c r="B4" s="16"/>
    </row>
    <row r="5" spans="1:4" x14ac:dyDescent="0.3">
      <c r="A5" s="42" t="s">
        <v>57</v>
      </c>
      <c r="B5" s="43" t="s">
        <v>64</v>
      </c>
      <c r="C5" s="43" t="s">
        <v>78</v>
      </c>
      <c r="D5" s="43"/>
    </row>
    <row r="6" spans="1:4" x14ac:dyDescent="0.3">
      <c r="A6" s="39"/>
      <c r="B6" s="37"/>
      <c r="C6" s="38" t="s">
        <v>79</v>
      </c>
      <c r="D6" s="38"/>
    </row>
    <row r="7" spans="1:4" x14ac:dyDescent="0.3">
      <c r="A7" s="39"/>
      <c r="B7" s="37"/>
      <c r="C7" s="36" t="s">
        <v>80</v>
      </c>
      <c r="D7" s="36" t="s">
        <v>58</v>
      </c>
    </row>
    <row r="8" spans="1:4" x14ac:dyDescent="0.3">
      <c r="A8" s="40"/>
      <c r="B8" s="38"/>
      <c r="C8" s="41" t="s">
        <v>81</v>
      </c>
      <c r="D8" s="41" t="s">
        <v>81</v>
      </c>
    </row>
    <row r="9" spans="1:4" x14ac:dyDescent="0.3">
      <c r="A9" s="2" t="s">
        <v>16</v>
      </c>
      <c r="B9" s="56"/>
      <c r="C9" s="7">
        <f>C10</f>
        <v>180827</v>
      </c>
      <c r="D9" s="7">
        <f>D10</f>
        <v>63922</v>
      </c>
    </row>
    <row r="10" spans="1:4" x14ac:dyDescent="0.3">
      <c r="A10" s="3" t="s">
        <v>16</v>
      </c>
      <c r="B10" s="57">
        <v>13</v>
      </c>
      <c r="C10" s="8">
        <v>180827</v>
      </c>
      <c r="D10" s="8">
        <v>63922</v>
      </c>
    </row>
    <row r="11" spans="1:4" x14ac:dyDescent="0.3">
      <c r="A11" s="2" t="s">
        <v>17</v>
      </c>
      <c r="B11" s="56"/>
      <c r="C11" s="7">
        <f>'[1]Доходы и Расходы 2022'!D16</f>
        <v>-68290</v>
      </c>
      <c r="D11" s="7">
        <f>D12</f>
        <v>-18733</v>
      </c>
    </row>
    <row r="12" spans="1:4" x14ac:dyDescent="0.3">
      <c r="A12" s="3" t="s">
        <v>73</v>
      </c>
      <c r="B12" s="57">
        <v>14</v>
      </c>
      <c r="C12" s="8">
        <v>-68290</v>
      </c>
      <c r="D12" s="8">
        <v>-18733</v>
      </c>
    </row>
    <row r="13" spans="1:4" x14ac:dyDescent="0.3">
      <c r="A13" s="2" t="s">
        <v>18</v>
      </c>
      <c r="B13" s="56"/>
      <c r="C13" s="9">
        <f>C9+C11</f>
        <v>112537</v>
      </c>
      <c r="D13" s="9">
        <f t="shared" ref="D13" si="0">D9+D11</f>
        <v>45189</v>
      </c>
    </row>
    <row r="14" spans="1:4" x14ac:dyDescent="0.3">
      <c r="A14" s="3" t="s">
        <v>74</v>
      </c>
      <c r="B14" s="57"/>
      <c r="C14" s="8">
        <v>-33504</v>
      </c>
      <c r="D14" s="8">
        <v>-5456</v>
      </c>
    </row>
    <row r="15" spans="1:4" ht="27" x14ac:dyDescent="0.3">
      <c r="A15" s="2" t="s">
        <v>75</v>
      </c>
      <c r="B15" s="56"/>
      <c r="C15" s="9">
        <f t="shared" ref="C15" si="1">SUM(C13:C14)</f>
        <v>79033</v>
      </c>
      <c r="D15" s="9">
        <f>SUM(D13:D14)</f>
        <v>39733</v>
      </c>
    </row>
    <row r="16" spans="1:4" x14ac:dyDescent="0.3">
      <c r="A16" s="3" t="s">
        <v>19</v>
      </c>
      <c r="B16" s="57">
        <v>15</v>
      </c>
      <c r="C16" s="8">
        <v>-50902</v>
      </c>
      <c r="D16" s="8">
        <v>-34727</v>
      </c>
    </row>
    <row r="17" spans="1:4" ht="27" x14ac:dyDescent="0.3">
      <c r="A17" s="3" t="s">
        <v>20</v>
      </c>
      <c r="B17" s="57"/>
      <c r="C17" s="8">
        <v>1045</v>
      </c>
      <c r="D17" s="8">
        <v>0</v>
      </c>
    </row>
    <row r="18" spans="1:4" x14ac:dyDescent="0.3">
      <c r="A18" s="3" t="s">
        <v>21</v>
      </c>
      <c r="B18" s="57">
        <v>16</v>
      </c>
      <c r="C18" s="8">
        <v>6697</v>
      </c>
      <c r="D18" s="8">
        <v>23139</v>
      </c>
    </row>
    <row r="19" spans="1:4" x14ac:dyDescent="0.3">
      <c r="A19" s="3" t="s">
        <v>22</v>
      </c>
      <c r="B19" s="57"/>
      <c r="C19" s="8">
        <v>0</v>
      </c>
      <c r="D19" s="8">
        <v>0</v>
      </c>
    </row>
    <row r="20" spans="1:4" x14ac:dyDescent="0.3">
      <c r="A20" s="2" t="s">
        <v>23</v>
      </c>
      <c r="B20" s="56"/>
      <c r="C20" s="9">
        <f>SUM(C15:C19)</f>
        <v>35873</v>
      </c>
      <c r="D20" s="9">
        <f>SUM(D15:D19)</f>
        <v>28145</v>
      </c>
    </row>
    <row r="21" spans="1:4" x14ac:dyDescent="0.3">
      <c r="A21" s="3" t="s">
        <v>76</v>
      </c>
      <c r="B21" s="57">
        <v>17</v>
      </c>
      <c r="C21" s="8">
        <v>0</v>
      </c>
      <c r="D21" s="8">
        <v>936</v>
      </c>
    </row>
    <row r="22" spans="1:4" x14ac:dyDescent="0.3">
      <c r="A22" s="2" t="s">
        <v>24</v>
      </c>
      <c r="B22" s="56"/>
      <c r="C22" s="9">
        <f t="shared" ref="C22" si="2">SUM(C20:C21)</f>
        <v>35873</v>
      </c>
      <c r="D22" s="9">
        <f>SUM(D20:D21)</f>
        <v>29081</v>
      </c>
    </row>
    <row r="23" spans="1:4" x14ac:dyDescent="0.3">
      <c r="A23" s="3" t="s">
        <v>25</v>
      </c>
      <c r="B23" s="57"/>
      <c r="C23" s="8">
        <v>0</v>
      </c>
      <c r="D23" s="8">
        <v>0</v>
      </c>
    </row>
    <row r="24" spans="1:4" ht="40.200000000000003" x14ac:dyDescent="0.3">
      <c r="A24" s="2" t="s">
        <v>26</v>
      </c>
      <c r="B24" s="56"/>
      <c r="C24" s="9">
        <f t="shared" ref="C24" si="3">SUM(C22:C23)</f>
        <v>35873</v>
      </c>
      <c r="D24" s="9">
        <f>SUM(D22:D23)</f>
        <v>29081</v>
      </c>
    </row>
    <row r="27" spans="1:4" x14ac:dyDescent="0.3">
      <c r="A27" s="1" t="s">
        <v>53</v>
      </c>
      <c r="C27" s="1"/>
      <c r="D27" s="1" t="s">
        <v>54</v>
      </c>
    </row>
    <row r="28" spans="1:4" x14ac:dyDescent="0.3">
      <c r="C28" s="1"/>
      <c r="D28" s="1"/>
    </row>
    <row r="29" spans="1:4" x14ac:dyDescent="0.3">
      <c r="A29" s="1" t="s">
        <v>55</v>
      </c>
      <c r="C29" s="1"/>
      <c r="D29" s="1" t="s">
        <v>56</v>
      </c>
    </row>
  </sheetData>
  <mergeCells count="4">
    <mergeCell ref="C5:D5"/>
    <mergeCell ref="A5:A8"/>
    <mergeCell ref="B5:B8"/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zoomScale="98" zoomScaleNormal="98" workbookViewId="0">
      <selection activeCell="G29" sqref="G29"/>
    </sheetView>
  </sheetViews>
  <sheetFormatPr defaultRowHeight="14.4" x14ac:dyDescent="0.3"/>
  <cols>
    <col min="1" max="1" width="40.21875" customWidth="1"/>
    <col min="2" max="2" width="19.109375" customWidth="1"/>
    <col min="3" max="3" width="17.44140625" customWidth="1"/>
    <col min="4" max="4" width="18.88671875" customWidth="1"/>
  </cols>
  <sheetData>
    <row r="1" spans="1:4" x14ac:dyDescent="0.3">
      <c r="A1" s="15" t="s">
        <v>62</v>
      </c>
      <c r="B1" s="15"/>
    </row>
    <row r="2" spans="1:4" x14ac:dyDescent="0.3">
      <c r="A2" s="14"/>
      <c r="B2" s="14"/>
    </row>
    <row r="3" spans="1:4" x14ac:dyDescent="0.3">
      <c r="A3" s="15" t="s">
        <v>77</v>
      </c>
      <c r="B3" s="15"/>
    </row>
    <row r="4" spans="1:4" x14ac:dyDescent="0.3">
      <c r="A4" s="16" t="s">
        <v>70</v>
      </c>
      <c r="B4" s="16"/>
    </row>
    <row r="5" spans="1:4" x14ac:dyDescent="0.3">
      <c r="A5" s="46" t="s">
        <v>57</v>
      </c>
      <c r="B5" s="47" t="s">
        <v>64</v>
      </c>
      <c r="C5" s="48" t="s">
        <v>82</v>
      </c>
      <c r="D5" s="48"/>
    </row>
    <row r="6" spans="1:4" x14ac:dyDescent="0.3">
      <c r="A6" s="49"/>
      <c r="B6" s="50"/>
      <c r="C6" s="52" t="s">
        <v>79</v>
      </c>
      <c r="D6" s="52"/>
    </row>
    <row r="7" spans="1:4" x14ac:dyDescent="0.3">
      <c r="A7" s="49"/>
      <c r="B7" s="50"/>
      <c r="C7" s="51" t="s">
        <v>80</v>
      </c>
      <c r="D7" s="51" t="s">
        <v>58</v>
      </c>
    </row>
    <row r="8" spans="1:4" x14ac:dyDescent="0.3">
      <c r="A8" s="53"/>
      <c r="B8" s="54"/>
      <c r="C8" s="55" t="s">
        <v>81</v>
      </c>
      <c r="D8" s="55" t="s">
        <v>81</v>
      </c>
    </row>
    <row r="9" spans="1:4" ht="26.4" x14ac:dyDescent="0.3">
      <c r="A9" s="66" t="s">
        <v>27</v>
      </c>
      <c r="B9" s="67"/>
      <c r="C9" s="68"/>
      <c r="D9" s="68"/>
    </row>
    <row r="10" spans="1:4" s="10" customFormat="1" x14ac:dyDescent="0.3">
      <c r="A10" s="69" t="s">
        <v>83</v>
      </c>
      <c r="B10" s="70"/>
      <c r="C10" s="71">
        <v>187398</v>
      </c>
      <c r="D10" s="72">
        <v>67560</v>
      </c>
    </row>
    <row r="11" spans="1:4" s="10" customFormat="1" x14ac:dyDescent="0.3">
      <c r="A11" s="69" t="s">
        <v>84</v>
      </c>
      <c r="B11" s="70">
        <v>8</v>
      </c>
      <c r="C11" s="71">
        <f>-71033</f>
        <v>-71033</v>
      </c>
      <c r="D11" s="72">
        <v>-13895</v>
      </c>
    </row>
    <row r="12" spans="1:4" s="10" customFormat="1" ht="27" x14ac:dyDescent="0.3">
      <c r="A12" s="19" t="s">
        <v>28</v>
      </c>
      <c r="B12" s="32"/>
      <c r="C12" s="71">
        <f>-35122</f>
        <v>-35122</v>
      </c>
      <c r="D12" s="72">
        <v>-21719</v>
      </c>
    </row>
    <row r="13" spans="1:4" s="10" customFormat="1" x14ac:dyDescent="0.3">
      <c r="A13" s="19" t="s">
        <v>29</v>
      </c>
      <c r="B13" s="32"/>
      <c r="C13" s="71">
        <v>10112</v>
      </c>
      <c r="D13" s="72">
        <v>4158</v>
      </c>
    </row>
    <row r="14" spans="1:4" s="10" customFormat="1" x14ac:dyDescent="0.3">
      <c r="A14" s="18" t="s">
        <v>30</v>
      </c>
      <c r="B14" s="33"/>
      <c r="C14" s="78">
        <f>-822+382+286</f>
        <v>-154</v>
      </c>
      <c r="D14" s="79">
        <v>-12</v>
      </c>
    </row>
    <row r="15" spans="1:4" s="10" customFormat="1" ht="39.6" x14ac:dyDescent="0.3">
      <c r="A15" s="66" t="s">
        <v>31</v>
      </c>
      <c r="B15" s="67"/>
      <c r="C15" s="73">
        <f>SUM(C10:C14)</f>
        <v>91201</v>
      </c>
      <c r="D15" s="73">
        <f>SUM(D10:D14)</f>
        <v>36092</v>
      </c>
    </row>
    <row r="16" spans="1:4" s="10" customFormat="1" ht="26.4" x14ac:dyDescent="0.3">
      <c r="A16" s="74" t="s">
        <v>32</v>
      </c>
      <c r="B16" s="70"/>
      <c r="C16" s="71"/>
      <c r="D16" s="72"/>
    </row>
    <row r="17" spans="1:4" s="10" customFormat="1" x14ac:dyDescent="0.3">
      <c r="A17" s="69" t="s">
        <v>33</v>
      </c>
      <c r="B17" s="70"/>
      <c r="C17" s="71">
        <v>35810</v>
      </c>
      <c r="D17" s="72">
        <v>-399937</v>
      </c>
    </row>
    <row r="18" spans="1:4" s="10" customFormat="1" x14ac:dyDescent="0.3">
      <c r="A18" s="69" t="s">
        <v>2</v>
      </c>
      <c r="B18" s="70"/>
      <c r="C18" s="71"/>
      <c r="D18" s="72">
        <v>0</v>
      </c>
    </row>
    <row r="19" spans="1:4" s="10" customFormat="1" x14ac:dyDescent="0.3">
      <c r="A19" s="69" t="s">
        <v>4</v>
      </c>
      <c r="B19" s="70"/>
      <c r="C19" s="71">
        <v>0</v>
      </c>
      <c r="D19" s="72">
        <v>0</v>
      </c>
    </row>
    <row r="20" spans="1:4" s="10" customFormat="1" ht="26.4" x14ac:dyDescent="0.3">
      <c r="A20" s="74" t="s">
        <v>85</v>
      </c>
      <c r="B20" s="70"/>
      <c r="C20" s="71"/>
      <c r="D20" s="72"/>
    </row>
    <row r="21" spans="1:4" s="10" customFormat="1" x14ac:dyDescent="0.3">
      <c r="A21" s="69" t="s">
        <v>9</v>
      </c>
      <c r="B21" s="70"/>
      <c r="C21" s="71">
        <v>-19584</v>
      </c>
      <c r="D21" s="72">
        <v>-11114</v>
      </c>
    </row>
    <row r="22" spans="1:4" s="10" customFormat="1" x14ac:dyDescent="0.3">
      <c r="A22" s="80" t="s">
        <v>11</v>
      </c>
      <c r="B22" s="81"/>
      <c r="C22" s="78">
        <v>277</v>
      </c>
      <c r="D22" s="79">
        <v>44</v>
      </c>
    </row>
    <row r="23" spans="1:4" s="10" customFormat="1" ht="26.4" x14ac:dyDescent="0.3">
      <c r="A23" s="66" t="s">
        <v>34</v>
      </c>
      <c r="B23" s="67"/>
      <c r="C23" s="73">
        <f>SUM(C15:C22)</f>
        <v>107704</v>
      </c>
      <c r="D23" s="73">
        <f t="shared" ref="D23" si="0">SUM(D15:D22)</f>
        <v>-374915</v>
      </c>
    </row>
    <row r="24" spans="1:4" s="10" customFormat="1" x14ac:dyDescent="0.3">
      <c r="A24" s="69" t="s">
        <v>86</v>
      </c>
      <c r="B24" s="70"/>
      <c r="C24" s="71">
        <v>0</v>
      </c>
      <c r="D24" s="72">
        <v>0</v>
      </c>
    </row>
    <row r="25" spans="1:4" ht="26.4" x14ac:dyDescent="0.3">
      <c r="A25" s="82" t="s">
        <v>87</v>
      </c>
      <c r="B25" s="83"/>
      <c r="C25" s="84">
        <f t="shared" ref="C25" si="1">SUM(C23:C24)</f>
        <v>107704</v>
      </c>
      <c r="D25" s="85">
        <f>SUM(D23:D24)</f>
        <v>-374915</v>
      </c>
    </row>
    <row r="26" spans="1:4" s="10" customFormat="1" ht="26.4" x14ac:dyDescent="0.3">
      <c r="A26" s="66" t="s">
        <v>35</v>
      </c>
      <c r="B26" s="67"/>
      <c r="C26" s="67"/>
      <c r="D26" s="67"/>
    </row>
    <row r="27" spans="1:4" s="10" customFormat="1" x14ac:dyDescent="0.3">
      <c r="A27" s="69" t="s">
        <v>36</v>
      </c>
      <c r="B27" s="70"/>
      <c r="C27" s="76">
        <v>-141478</v>
      </c>
      <c r="D27" s="77">
        <v>0</v>
      </c>
    </row>
    <row r="28" spans="1:4" s="11" customFormat="1" ht="26.4" x14ac:dyDescent="0.3">
      <c r="A28" s="82" t="s">
        <v>88</v>
      </c>
      <c r="B28" s="83"/>
      <c r="C28" s="84">
        <f t="shared" ref="C28" si="2">SUM(C26:C27)</f>
        <v>-141478</v>
      </c>
      <c r="D28" s="85">
        <f>SUM(D26:D27)</f>
        <v>0</v>
      </c>
    </row>
    <row r="29" spans="1:4" s="10" customFormat="1" ht="26.4" x14ac:dyDescent="0.3">
      <c r="A29" s="66" t="s">
        <v>37</v>
      </c>
      <c r="B29" s="67"/>
      <c r="C29" s="67"/>
      <c r="D29" s="67"/>
    </row>
    <row r="30" spans="1:4" s="10" customFormat="1" x14ac:dyDescent="0.3">
      <c r="A30" s="69" t="s">
        <v>38</v>
      </c>
      <c r="B30" s="70">
        <v>8</v>
      </c>
      <c r="C30" s="76">
        <v>0</v>
      </c>
      <c r="D30" s="76">
        <v>600000</v>
      </c>
    </row>
    <row r="31" spans="1:4" s="10" customFormat="1" x14ac:dyDescent="0.3">
      <c r="A31" s="69" t="s">
        <v>39</v>
      </c>
      <c r="B31" s="70">
        <v>8</v>
      </c>
      <c r="C31" s="76">
        <f>-152623-286</f>
        <v>-152909</v>
      </c>
      <c r="D31" s="76">
        <v>-22603</v>
      </c>
    </row>
    <row r="32" spans="1:4" s="10" customFormat="1" x14ac:dyDescent="0.3">
      <c r="A32" s="69" t="s">
        <v>40</v>
      </c>
      <c r="B32" s="70"/>
      <c r="C32" s="76">
        <v>0</v>
      </c>
      <c r="D32" s="76">
        <v>0</v>
      </c>
    </row>
    <row r="33" spans="1:4" s="11" customFormat="1" ht="26.4" x14ac:dyDescent="0.3">
      <c r="A33" s="82" t="s">
        <v>89</v>
      </c>
      <c r="B33" s="83"/>
      <c r="C33" s="84">
        <f>SUM(C29:C32)</f>
        <v>-152909</v>
      </c>
      <c r="D33" s="84">
        <f>SUM(D29:D32)</f>
        <v>577397</v>
      </c>
    </row>
    <row r="34" spans="1:4" s="11" customFormat="1" ht="26.4" x14ac:dyDescent="0.3">
      <c r="A34" s="66" t="s">
        <v>41</v>
      </c>
      <c r="B34" s="67"/>
      <c r="C34" s="75">
        <v>425</v>
      </c>
      <c r="D34" s="75">
        <v>3059</v>
      </c>
    </row>
    <row r="35" spans="1:4" s="11" customFormat="1" ht="26.4" x14ac:dyDescent="0.3">
      <c r="A35" s="82" t="s">
        <v>42</v>
      </c>
      <c r="B35" s="83"/>
      <c r="C35" s="84">
        <f>C25+C28+C33+C34</f>
        <v>-186258</v>
      </c>
      <c r="D35" s="84">
        <f>D25+D28+D33+D34</f>
        <v>205541</v>
      </c>
    </row>
    <row r="36" spans="1:4" s="11" customFormat="1" ht="26.4" x14ac:dyDescent="0.3">
      <c r="A36" s="66" t="s">
        <v>43</v>
      </c>
      <c r="B36" s="67"/>
      <c r="C36" s="75">
        <v>261160</v>
      </c>
      <c r="D36" s="75">
        <v>117253</v>
      </c>
    </row>
    <row r="37" spans="1:4" s="11" customFormat="1" ht="27" thickBot="1" x14ac:dyDescent="0.35">
      <c r="A37" s="86" t="s">
        <v>44</v>
      </c>
      <c r="B37" s="87"/>
      <c r="C37" s="88">
        <f>SUM(C35:C36)</f>
        <v>74902</v>
      </c>
      <c r="D37" s="88">
        <f>SUM(D35:D36)</f>
        <v>322794</v>
      </c>
    </row>
    <row r="39" spans="1:4" x14ac:dyDescent="0.3">
      <c r="A39" s="1" t="s">
        <v>53</v>
      </c>
      <c r="B39" s="1"/>
      <c r="C39" s="1"/>
      <c r="D39" s="1" t="s">
        <v>54</v>
      </c>
    </row>
    <row r="40" spans="1:4" x14ac:dyDescent="0.3">
      <c r="A40" s="1"/>
      <c r="B40" s="1"/>
      <c r="C40" s="1"/>
      <c r="D40" s="1"/>
    </row>
    <row r="41" spans="1:4" x14ac:dyDescent="0.3">
      <c r="A41" s="1" t="s">
        <v>55</v>
      </c>
      <c r="B41" s="1"/>
      <c r="C41" s="1"/>
      <c r="D41" s="1" t="s">
        <v>56</v>
      </c>
    </row>
  </sheetData>
  <mergeCells count="4">
    <mergeCell ref="A5:A8"/>
    <mergeCell ref="B5:B8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3"/>
  <sheetViews>
    <sheetView workbookViewId="0">
      <selection activeCell="A3" sqref="A3"/>
    </sheetView>
  </sheetViews>
  <sheetFormatPr defaultRowHeight="14.4" x14ac:dyDescent="0.3"/>
  <cols>
    <col min="1" max="1" width="38.6640625" style="1" customWidth="1"/>
    <col min="2" max="2" width="16.6640625" style="1" customWidth="1"/>
    <col min="3" max="3" width="17.88671875" style="12" customWidth="1"/>
    <col min="4" max="4" width="17.6640625" style="12" customWidth="1"/>
    <col min="5" max="5" width="12.6640625" style="12" customWidth="1"/>
    <col min="6" max="12" width="8.88671875" style="12"/>
    <col min="13" max="32" width="8.88671875" style="1"/>
  </cols>
  <sheetData>
    <row r="1" spans="1:32" x14ac:dyDescent="0.3">
      <c r="A1" s="15" t="s">
        <v>62</v>
      </c>
      <c r="B1" s="15"/>
    </row>
    <row r="2" spans="1:32" x14ac:dyDescent="0.3">
      <c r="A2" s="14"/>
      <c r="B2" s="14"/>
    </row>
    <row r="3" spans="1:32" x14ac:dyDescent="0.3">
      <c r="A3" s="15" t="s">
        <v>91</v>
      </c>
      <c r="B3" s="15"/>
    </row>
    <row r="4" spans="1:32" x14ac:dyDescent="0.3">
      <c r="A4" s="16" t="s">
        <v>70</v>
      </c>
      <c r="B4" s="16"/>
    </row>
    <row r="5" spans="1:32" s="12" customFormat="1" ht="34.799999999999997" customHeight="1" x14ac:dyDescent="0.25">
      <c r="A5" s="44" t="s">
        <v>57</v>
      </c>
      <c r="B5" s="45" t="s">
        <v>64</v>
      </c>
      <c r="C5" s="60" t="s">
        <v>13</v>
      </c>
      <c r="D5" s="60" t="s">
        <v>14</v>
      </c>
      <c r="E5" s="60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2" customFormat="1" ht="13.8" x14ac:dyDescent="0.3">
      <c r="A6" s="22" t="s">
        <v>48</v>
      </c>
      <c r="B6" s="35"/>
      <c r="C6" s="23">
        <v>348549</v>
      </c>
      <c r="D6" s="23">
        <v>-8619</v>
      </c>
      <c r="E6" s="23">
        <f>C6+D6</f>
        <v>339930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2" customFormat="1" ht="13.2" x14ac:dyDescent="0.25">
      <c r="A7" s="19" t="s">
        <v>49</v>
      </c>
      <c r="B7" s="32"/>
      <c r="C7" s="20">
        <v>0</v>
      </c>
      <c r="D7" s="20">
        <v>-457</v>
      </c>
      <c r="E7" s="20">
        <f>C7+D7</f>
        <v>-457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2" customFormat="1" ht="13.2" x14ac:dyDescent="0.25">
      <c r="A8" s="19" t="s">
        <v>90</v>
      </c>
      <c r="B8" s="32"/>
      <c r="C8" s="20">
        <v>0</v>
      </c>
      <c r="D8" s="20">
        <v>29081</v>
      </c>
      <c r="E8" s="20">
        <f>C8+D8</f>
        <v>29081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2" customFormat="1" ht="13.2" x14ac:dyDescent="0.25">
      <c r="A9" s="18" t="s">
        <v>46</v>
      </c>
      <c r="B9" s="33"/>
      <c r="C9" s="26">
        <v>0</v>
      </c>
      <c r="D9" s="26">
        <v>0</v>
      </c>
      <c r="E9" s="26">
        <f t="shared" ref="E9:E12" si="0">C9+D9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2" customFormat="1" ht="13.8" x14ac:dyDescent="0.3">
      <c r="A10" s="22" t="s">
        <v>47</v>
      </c>
      <c r="B10" s="35"/>
      <c r="C10" s="23">
        <v>0</v>
      </c>
      <c r="D10" s="23">
        <f>SUM(D7:D9)</f>
        <v>28624</v>
      </c>
      <c r="E10" s="20">
        <f>C10+D10</f>
        <v>28624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2" customFormat="1" ht="13.2" x14ac:dyDescent="0.25">
      <c r="A11" s="19" t="s">
        <v>40</v>
      </c>
      <c r="B11" s="32">
        <v>12</v>
      </c>
      <c r="C11" s="20">
        <v>0</v>
      </c>
      <c r="D11" s="20">
        <v>0</v>
      </c>
      <c r="E11" s="20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12" customFormat="1" ht="13.8" x14ac:dyDescent="0.3">
      <c r="A12" s="62" t="s">
        <v>50</v>
      </c>
      <c r="B12" s="63"/>
      <c r="C12" s="64">
        <f>SUM(C6:C11)</f>
        <v>348549</v>
      </c>
      <c r="D12" s="65">
        <f>D6+D10</f>
        <v>20005</v>
      </c>
      <c r="E12" s="65">
        <f t="shared" si="0"/>
        <v>368554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2" customFormat="1" ht="13.8" x14ac:dyDescent="0.3">
      <c r="A13" s="22" t="s">
        <v>51</v>
      </c>
      <c r="B13" s="35"/>
      <c r="C13" s="23">
        <v>348549</v>
      </c>
      <c r="D13" s="58">
        <v>222702</v>
      </c>
      <c r="E13" s="58">
        <f>C13+D13</f>
        <v>571251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2" customFormat="1" ht="13.2" x14ac:dyDescent="0.25">
      <c r="A14" s="19" t="s">
        <v>90</v>
      </c>
      <c r="B14" s="32"/>
      <c r="C14" s="20">
        <v>0</v>
      </c>
      <c r="D14" s="59">
        <v>35873</v>
      </c>
      <c r="E14" s="59">
        <f>C14+D14</f>
        <v>35873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2" customFormat="1" ht="13.2" x14ac:dyDescent="0.25">
      <c r="A15" s="18" t="s">
        <v>46</v>
      </c>
      <c r="B15" s="33"/>
      <c r="C15" s="26">
        <v>0</v>
      </c>
      <c r="D15" s="61">
        <v>0</v>
      </c>
      <c r="E15" s="61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2" customFormat="1" ht="13.2" x14ac:dyDescent="0.25">
      <c r="A16" s="19" t="s">
        <v>47</v>
      </c>
      <c r="B16" s="32"/>
      <c r="C16" s="20">
        <v>0</v>
      </c>
      <c r="D16" s="59">
        <f>SUM(D14:D15)</f>
        <v>35873</v>
      </c>
      <c r="E16" s="59">
        <f>C16+D16</f>
        <v>35873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2" customFormat="1" ht="13.2" x14ac:dyDescent="0.25">
      <c r="A17" s="19" t="s">
        <v>40</v>
      </c>
      <c r="B17" s="32"/>
      <c r="C17" s="20">
        <v>0</v>
      </c>
      <c r="D17" s="20">
        <v>0</v>
      </c>
      <c r="E17" s="20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2" customFormat="1" thickBot="1" x14ac:dyDescent="0.35">
      <c r="A18" s="27" t="s">
        <v>52</v>
      </c>
      <c r="B18" s="34"/>
      <c r="C18" s="28">
        <f>SUM(C13:C17)</f>
        <v>348549</v>
      </c>
      <c r="D18" s="28">
        <f>D13+D16</f>
        <v>258575</v>
      </c>
      <c r="E18" s="28">
        <f>C18+D18</f>
        <v>607124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1" spans="1:32" x14ac:dyDescent="0.3">
      <c r="A21" s="1" t="s">
        <v>53</v>
      </c>
      <c r="C21" s="1"/>
      <c r="D21" s="1" t="s">
        <v>54</v>
      </c>
    </row>
    <row r="22" spans="1:32" x14ac:dyDescent="0.3">
      <c r="C22" s="1"/>
      <c r="D22" s="1"/>
    </row>
    <row r="23" spans="1:32" x14ac:dyDescent="0.3">
      <c r="A23" s="1" t="s">
        <v>55</v>
      </c>
      <c r="C23" s="1"/>
      <c r="D23" s="1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Нигора Юнусова</cp:lastModifiedBy>
  <dcterms:created xsi:type="dcterms:W3CDTF">2022-05-12T06:05:42Z</dcterms:created>
  <dcterms:modified xsi:type="dcterms:W3CDTF">2022-05-13T05:44:02Z</dcterms:modified>
</cp:coreProperties>
</file>