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ZMambetova\Desktop\FTL\ФО\ФО 2023\"/>
    </mc:Choice>
  </mc:AlternateContent>
  <xr:revisionPtr revIDLastSave="0" documentId="13_ncr:1_{FC4CF087-D763-42AD-865C-1DD2C261C9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ФП 2023" sheetId="1" r:id="rId1"/>
    <sheet name="ОСД 2023" sheetId="2" r:id="rId2"/>
    <sheet name="ОДДС" sheetId="3" r:id="rId3"/>
    <sheet name="ОИК 202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4" l="1"/>
  <c r="A2" i="3"/>
  <c r="A2" i="2"/>
  <c r="D24" i="1"/>
  <c r="F18" i="4"/>
  <c r="D16" i="3"/>
  <c r="C13" i="2"/>
  <c r="C10" i="2"/>
  <c r="D9" i="2"/>
  <c r="C9" i="2"/>
  <c r="C21" i="1"/>
  <c r="C24" i="1" s="1"/>
  <c r="C11" i="1"/>
  <c r="D14" i="4"/>
  <c r="D15" i="3"/>
  <c r="D10" i="3"/>
  <c r="C15" i="3"/>
  <c r="C10" i="3"/>
  <c r="C8" i="3"/>
  <c r="C11" i="3" l="1"/>
  <c r="C9" i="1" l="1"/>
  <c r="D11" i="2" l="1"/>
  <c r="D14" i="2" s="1"/>
  <c r="D17" i="2" s="1"/>
  <c r="D19" i="2" s="1"/>
  <c r="C11" i="2" l="1"/>
  <c r="C14" i="2" s="1"/>
  <c r="C17" i="2" s="1"/>
  <c r="C19" i="2" s="1"/>
  <c r="C16" i="1" l="1"/>
  <c r="C9" i="3" l="1"/>
  <c r="E16" i="4"/>
  <c r="F19" i="4"/>
  <c r="D16" i="4"/>
  <c r="E12" i="4"/>
  <c r="E20" i="4" s="1"/>
  <c r="C12" i="4"/>
  <c r="C20" i="4" s="1"/>
  <c r="F9" i="4"/>
  <c r="F11" i="4" s="1"/>
  <c r="D11" i="4"/>
  <c r="D12" i="4" s="1"/>
  <c r="F7" i="4"/>
  <c r="D24" i="3"/>
  <c r="C24" i="3"/>
  <c r="C29" i="3"/>
  <c r="D29" i="3"/>
  <c r="D13" i="3"/>
  <c r="D19" i="3" s="1"/>
  <c r="D21" i="3" s="1"/>
  <c r="F14" i="4" l="1"/>
  <c r="F16" i="4" s="1"/>
  <c r="D20" i="4"/>
  <c r="C13" i="3"/>
  <c r="C19" i="3" s="1"/>
  <c r="C21" i="3" s="1"/>
  <c r="C30" i="3" s="1"/>
  <c r="F12" i="4"/>
  <c r="F20" i="4" s="1"/>
  <c r="D30" i="3"/>
  <c r="D32" i="3" s="1"/>
  <c r="C31" i="3" l="1"/>
  <c r="C32" i="3" s="1"/>
  <c r="C24" i="4" l="1"/>
  <c r="C36" i="3"/>
  <c r="C18" i="1"/>
  <c r="C25" i="1" s="1"/>
  <c r="C12" i="1"/>
  <c r="D18" i="1"/>
  <c r="D25" i="1" s="1"/>
  <c r="D12" i="1"/>
  <c r="A3" i="4"/>
</calcChain>
</file>

<file path=xl/sharedStrings.xml><?xml version="1.0" encoding="utf-8"?>
<sst xmlns="http://schemas.openxmlformats.org/spreadsheetml/2006/main" count="111" uniqueCount="88">
  <si>
    <t>В тысячах тенге</t>
  </si>
  <si>
    <r>
      <t>Прим</t>
    </r>
    <r>
      <rPr>
        <sz val="9"/>
        <color theme="1"/>
        <rFont val="Arial"/>
        <family val="2"/>
        <charset val="204"/>
      </rPr>
      <t>.</t>
    </r>
  </si>
  <si>
    <t>АКТИВЫ</t>
  </si>
  <si>
    <t>Денежные средства и их эквиваленты</t>
  </si>
  <si>
    <t>Займы выданные</t>
  </si>
  <si>
    <t>–</t>
  </si>
  <si>
    <t>Прочие текущие активы</t>
  </si>
  <si>
    <t>ИТОГО АКТИВЫ</t>
  </si>
  <si>
    <t>КАПИТАЛ И ОБЯЗАТЕЛЬСТВА</t>
  </si>
  <si>
    <t>КАПИТАЛ</t>
  </si>
  <si>
    <t>Уставный капитал</t>
  </si>
  <si>
    <t>Дополнительный оплаченный капитал</t>
  </si>
  <si>
    <t>ИТОГО КАПИТАЛ</t>
  </si>
  <si>
    <t>ОБЯЗАТЕЛЬСТВА</t>
  </si>
  <si>
    <t>Займы полученные</t>
  </si>
  <si>
    <t>Прочие текущие обязательства</t>
  </si>
  <si>
    <t>ИТОГО КАПИТАЛ И ОБЯЗАТЕЛЬСТВА</t>
  </si>
  <si>
    <t>Директор</t>
  </si>
  <si>
    <t>Главный бухгалтер</t>
  </si>
  <si>
    <t>Мамбетова Ж.М.</t>
  </si>
  <si>
    <t>Прим.</t>
  </si>
  <si>
    <t>Процентные доходы</t>
  </si>
  <si>
    <t>Процентные расходы по займам полученным</t>
  </si>
  <si>
    <t>Чистый процентный доход</t>
  </si>
  <si>
    <t>Расходы по ожидаемым кредитным убыткам</t>
  </si>
  <si>
    <t>Чистый процентный доход после расходов по ожидаемым кредитным убыткам</t>
  </si>
  <si>
    <t>Административные расходы</t>
  </si>
  <si>
    <t>Расходы по налогу на прибыль</t>
  </si>
  <si>
    <t>Денежные потоки от операционной деятельности</t>
  </si>
  <si>
    <t>Проценты полученные</t>
  </si>
  <si>
    <t>Проценты выплаченные</t>
  </si>
  <si>
    <t xml:space="preserve">Общие и административные расходы </t>
  </si>
  <si>
    <t xml:space="preserve">Прочие доходы </t>
  </si>
  <si>
    <t xml:space="preserve">Прочие расходы </t>
  </si>
  <si>
    <t>Денежные потоки от операционной деятельности до изменений в операционных активах и обязательствах</t>
  </si>
  <si>
    <t>Чистое увеличение в операционных активах</t>
  </si>
  <si>
    <t>Чистое увеличение операционных обязательств</t>
  </si>
  <si>
    <t>Прочие обязательства</t>
  </si>
  <si>
    <t>Чистые денежные потоки, использованные в операционной деятельности до налога на прибыль</t>
  </si>
  <si>
    <t>Уплаченный налог на прибыль</t>
  </si>
  <si>
    <t>Чистое расходование денежных средств по операционной деятельности</t>
  </si>
  <si>
    <t>Денежные потоки от финансовой деятельности</t>
  </si>
  <si>
    <t>Полученные займы</t>
  </si>
  <si>
    <t>Взнос в уставной капитал</t>
  </si>
  <si>
    <r>
      <t xml:space="preserve">Чистое </t>
    </r>
    <r>
      <rPr>
        <b/>
        <sz val="9"/>
        <color theme="1"/>
        <rFont val="Arial"/>
        <family val="2"/>
        <charset val="204"/>
      </rPr>
      <t xml:space="preserve">поступление </t>
    </r>
    <r>
      <rPr>
        <b/>
        <sz val="9"/>
        <color rgb="FF000000"/>
        <rFont val="Arial"/>
        <family val="2"/>
        <charset val="204"/>
      </rPr>
      <t>денежных средств от финансовой деятельности</t>
    </r>
  </si>
  <si>
    <t>Чистое (уменьшение) / увеличение денежных средств и их эквивалентов</t>
  </si>
  <si>
    <t>Денежные средства и их эквиваленты на начало отчетного года</t>
  </si>
  <si>
    <t>Денежные средства и их эквиваленты на конец отчетного года</t>
  </si>
  <si>
    <r>
      <t>Прим</t>
    </r>
    <r>
      <rPr>
        <b/>
        <i/>
        <sz val="9"/>
        <color theme="1"/>
        <rFont val="Arial"/>
        <family val="2"/>
        <charset val="204"/>
      </rPr>
      <t>.</t>
    </r>
  </si>
  <si>
    <t>Итого</t>
  </si>
  <si>
    <t>Итого совокупный убыток за год</t>
  </si>
  <si>
    <t>31 декабря 2022 года</t>
  </si>
  <si>
    <t>Основные средства</t>
  </si>
  <si>
    <t>Кредиторская задолженность</t>
  </si>
  <si>
    <t>Бейсенбаев А.Н.</t>
  </si>
  <si>
    <t>Денежные потоки от инвестиционной деятельности</t>
  </si>
  <si>
    <r>
      <t xml:space="preserve">Чистое </t>
    </r>
    <r>
      <rPr>
        <b/>
        <sz val="9"/>
        <color theme="1"/>
        <rFont val="Arial"/>
        <family val="2"/>
        <charset val="204"/>
      </rPr>
      <t xml:space="preserve">поступление </t>
    </r>
    <r>
      <rPr>
        <b/>
        <sz val="9"/>
        <color rgb="FF000000"/>
        <rFont val="Arial"/>
        <family val="2"/>
        <charset val="204"/>
      </rPr>
      <t>денежных средств от инвестиционной деятельности</t>
    </r>
  </si>
  <si>
    <t>Погашение займа полученных</t>
  </si>
  <si>
    <t>2023 год</t>
  </si>
  <si>
    <t xml:space="preserve"> 2022 год</t>
  </si>
  <si>
    <t>По состоянию на 31 декабря 2023 года</t>
  </si>
  <si>
    <t>31 декабря 2023 года</t>
  </si>
  <si>
    <t xml:space="preserve">ОТЧЕТ О ФИНАНСОВОМ ПОЛОЖЕНИИ </t>
  </si>
  <si>
    <t>ОТЧЕТ О СОВОКУПНОМ ДОХОДЕ</t>
  </si>
  <si>
    <t xml:space="preserve">На 31 декабря 2022 года </t>
  </si>
  <si>
    <t>На 31 декабря 2023 года</t>
  </si>
  <si>
    <t>Накопленная прибыль/ (накопленный убыток)</t>
  </si>
  <si>
    <t>Платежи по займам, полученные авансом</t>
  </si>
  <si>
    <t>Прочие операционные доходы</t>
  </si>
  <si>
    <t>За год, закончившийся 31 декабря 2023 года</t>
  </si>
  <si>
    <t>2022 год</t>
  </si>
  <si>
    <t>На 31 декабря 2021 года</t>
  </si>
  <si>
    <t>Убыток за период</t>
  </si>
  <si>
    <t>Прочий совокупный убыток</t>
  </si>
  <si>
    <t>-</t>
  </si>
  <si>
    <t>Итого совокупный доход за год</t>
  </si>
  <si>
    <t>Прибыль за год</t>
  </si>
  <si>
    <t>Увеличение уставного капитала</t>
  </si>
  <si>
    <t>Восстановление дополнительного оплаченного капитала</t>
  </si>
  <si>
    <t>ИТОГО ОБЯЗАТЕЛЬСТВА</t>
  </si>
  <si>
    <t>ОТЧЕТ О ДВИЖЕНИИ ДЕНЕЖНЫХ СРЕДСТВ (прямой метод)</t>
  </si>
  <si>
    <t xml:space="preserve">ОТЧЕТ ОБ ИЗМЕНЕНИЯХ В КАПИТАЛЕ </t>
  </si>
  <si>
    <t>ТОО "Микрофинансовая организация ФинТехЛаб"</t>
  </si>
  <si>
    <t>Прибыль/(убыток) до налогообложения</t>
  </si>
  <si>
    <t>Прибыль/(убыток) за год</t>
  </si>
  <si>
    <t>Итого совокупный доход/ (убыток) за год</t>
  </si>
  <si>
    <t>Нераспределенная прибыль/ (накопленный убыток)</t>
  </si>
  <si>
    <t>Прочий совокупный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</si>
</sst>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8"/>
      <name val="Calibri"/>
      <family val="2"/>
      <scheme val="minor"/>
    </font>
    <font>
      <sz val="9"/>
      <color rgb="FFFF000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1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64" fontId="8" fillId="0" borderId="0" xfId="1" applyNumberFormat="1" applyFont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164" fontId="7" fillId="0" borderId="0" xfId="1" applyNumberFormat="1" applyFont="1" applyAlignment="1">
      <alignment horizontal="righ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8" fillId="0" borderId="2" xfId="1" applyNumberFormat="1" applyFont="1" applyBorder="1" applyAlignment="1">
      <alignment horizontal="right" vertical="center" wrapText="1"/>
    </xf>
    <xf numFmtId="164" fontId="7" fillId="0" borderId="2" xfId="1" applyNumberFormat="1" applyFont="1" applyBorder="1" applyAlignment="1">
      <alignment horizontal="right" vertical="center" wrapText="1"/>
    </xf>
    <xf numFmtId="164" fontId="6" fillId="0" borderId="0" xfId="1" applyNumberFormat="1" applyFont="1" applyAlignment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 indent="1"/>
    </xf>
    <xf numFmtId="164" fontId="8" fillId="0" borderId="0" xfId="1" applyNumberFormat="1" applyFont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7" fillId="0" borderId="0" xfId="1" applyNumberFormat="1" applyFont="1" applyFill="1" applyAlignment="1">
      <alignment vertical="center" wrapText="1"/>
    </xf>
    <xf numFmtId="164" fontId="7" fillId="0" borderId="1" xfId="1" applyNumberFormat="1" applyFont="1" applyFill="1" applyBorder="1" applyAlignment="1">
      <alignment horizontal="right" vertical="center" wrapText="1" indent="1"/>
    </xf>
    <xf numFmtId="164" fontId="7" fillId="0" borderId="1" xfId="1" applyNumberFormat="1" applyFont="1" applyFill="1" applyBorder="1" applyAlignment="1">
      <alignment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3" fontId="7" fillId="0" borderId="2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164" fontId="16" fillId="0" borderId="0" xfId="1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164" fontId="17" fillId="0" borderId="0" xfId="1" applyNumberFormat="1" applyFont="1" applyAlignment="1">
      <alignment horizontal="right" vertical="center" wrapText="1" inden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0" fillId="0" borderId="0" xfId="1" applyNumberFormat="1" applyFont="1" applyFill="1"/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justify" vertical="center"/>
    </xf>
    <xf numFmtId="0" fontId="4" fillId="0" borderId="0" xfId="0" applyFont="1"/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D8" sqref="D8"/>
    </sheetView>
  </sheetViews>
  <sheetFormatPr defaultRowHeight="14.4" x14ac:dyDescent="0.3"/>
  <cols>
    <col min="1" max="1" width="24.88671875" customWidth="1"/>
    <col min="3" max="3" width="16.6640625" customWidth="1"/>
    <col min="4" max="4" width="14.77734375" customWidth="1"/>
  </cols>
  <sheetData>
    <row r="1" spans="1:4" x14ac:dyDescent="0.3">
      <c r="A1" s="18" t="s">
        <v>62</v>
      </c>
    </row>
    <row r="2" spans="1:4" x14ac:dyDescent="0.3">
      <c r="A2" s="18" t="s">
        <v>82</v>
      </c>
    </row>
    <row r="3" spans="1:4" x14ac:dyDescent="0.3">
      <c r="A3" s="18" t="s">
        <v>60</v>
      </c>
    </row>
    <row r="5" spans="1:4" x14ac:dyDescent="0.3">
      <c r="A5" s="104" t="s">
        <v>0</v>
      </c>
      <c r="B5" s="106" t="s">
        <v>1</v>
      </c>
      <c r="C5" s="102" t="s">
        <v>61</v>
      </c>
      <c r="D5" s="102" t="s">
        <v>51</v>
      </c>
    </row>
    <row r="6" spans="1:4" ht="15" thickBot="1" x14ac:dyDescent="0.35">
      <c r="A6" s="105"/>
      <c r="B6" s="107"/>
      <c r="C6" s="103"/>
      <c r="D6" s="103"/>
    </row>
    <row r="7" spans="1:4" x14ac:dyDescent="0.3">
      <c r="A7" s="4" t="s">
        <v>2</v>
      </c>
      <c r="B7" s="5"/>
      <c r="C7" s="2"/>
      <c r="D7" s="3"/>
    </row>
    <row r="8" spans="1:4" ht="22.8" x14ac:dyDescent="0.3">
      <c r="A8" s="53" t="s">
        <v>3</v>
      </c>
      <c r="B8" s="7">
        <v>5</v>
      </c>
      <c r="C8" s="62">
        <v>20227</v>
      </c>
      <c r="D8" s="58">
        <v>106753</v>
      </c>
    </row>
    <row r="9" spans="1:4" x14ac:dyDescent="0.3">
      <c r="A9" s="8" t="s">
        <v>4</v>
      </c>
      <c r="B9" s="7">
        <v>6</v>
      </c>
      <c r="C9" s="62">
        <f>944924-30338+853578+1</f>
        <v>1768165</v>
      </c>
      <c r="D9" s="58">
        <v>445</v>
      </c>
    </row>
    <row r="10" spans="1:4" x14ac:dyDescent="0.3">
      <c r="A10" s="8" t="s">
        <v>52</v>
      </c>
      <c r="B10" s="7"/>
      <c r="C10" s="62">
        <v>331</v>
      </c>
      <c r="D10" s="58">
        <v>0</v>
      </c>
    </row>
    <row r="11" spans="1:4" ht="15" thickBot="1" x14ac:dyDescent="0.35">
      <c r="A11" s="9" t="s">
        <v>6</v>
      </c>
      <c r="B11" s="10"/>
      <c r="C11" s="63">
        <f>6+1453-1+137</f>
        <v>1595</v>
      </c>
      <c r="D11" s="59">
        <v>406</v>
      </c>
    </row>
    <row r="12" spans="1:4" ht="15" thickBot="1" x14ac:dyDescent="0.35">
      <c r="A12" s="11" t="s">
        <v>7</v>
      </c>
      <c r="B12" s="12"/>
      <c r="C12" s="64">
        <f>SUM(C8:C11)</f>
        <v>1790318</v>
      </c>
      <c r="D12" s="60">
        <f>SUM(D8:D11)</f>
        <v>107604</v>
      </c>
    </row>
    <row r="13" spans="1:4" ht="24" x14ac:dyDescent="0.3">
      <c r="A13" s="52" t="s">
        <v>8</v>
      </c>
      <c r="B13" s="7"/>
      <c r="C13" s="2"/>
      <c r="D13" s="3"/>
    </row>
    <row r="14" spans="1:4" x14ac:dyDescent="0.3">
      <c r="A14" s="4" t="s">
        <v>9</v>
      </c>
      <c r="B14" s="7"/>
      <c r="C14" s="2"/>
      <c r="D14" s="3"/>
    </row>
    <row r="15" spans="1:4" x14ac:dyDescent="0.3">
      <c r="A15" s="6" t="s">
        <v>10</v>
      </c>
      <c r="B15" s="7">
        <v>8</v>
      </c>
      <c r="C15" s="62">
        <v>1305000</v>
      </c>
      <c r="D15" s="58">
        <v>100000</v>
      </c>
    </row>
    <row r="16" spans="1:4" ht="22.8" x14ac:dyDescent="0.3">
      <c r="A16" s="53" t="s">
        <v>11</v>
      </c>
      <c r="B16" s="7">
        <v>7</v>
      </c>
      <c r="C16" s="62">
        <f>586-586</f>
        <v>0</v>
      </c>
      <c r="D16" s="58">
        <v>3016</v>
      </c>
    </row>
    <row r="17" spans="1:6" ht="23.4" thickBot="1" x14ac:dyDescent="0.35">
      <c r="A17" s="90" t="s">
        <v>66</v>
      </c>
      <c r="B17" s="10"/>
      <c r="C17" s="63">
        <v>16289</v>
      </c>
      <c r="D17" s="59">
        <v>-23654</v>
      </c>
      <c r="E17" s="74"/>
      <c r="F17" s="74"/>
    </row>
    <row r="18" spans="1:6" ht="15" thickBot="1" x14ac:dyDescent="0.35">
      <c r="A18" s="13" t="s">
        <v>12</v>
      </c>
      <c r="B18" s="14"/>
      <c r="C18" s="65">
        <f>SUM(C15:C17)</f>
        <v>1321289</v>
      </c>
      <c r="D18" s="61">
        <f>SUM(D15:D17)</f>
        <v>79362</v>
      </c>
    </row>
    <row r="19" spans="1:6" x14ac:dyDescent="0.3">
      <c r="A19" s="4" t="s">
        <v>13</v>
      </c>
      <c r="B19" s="7"/>
      <c r="C19" s="2"/>
      <c r="D19" s="3"/>
    </row>
    <row r="20" spans="1:6" x14ac:dyDescent="0.3">
      <c r="A20" s="8" t="s">
        <v>53</v>
      </c>
      <c r="B20" s="7"/>
      <c r="C20" s="62">
        <v>3360</v>
      </c>
      <c r="D20" s="58">
        <v>0</v>
      </c>
    </row>
    <row r="21" spans="1:6" x14ac:dyDescent="0.3">
      <c r="A21" s="8" t="s">
        <v>14</v>
      </c>
      <c r="B21" s="7">
        <v>7</v>
      </c>
      <c r="C21" s="62">
        <f>400000+14025</f>
        <v>414025</v>
      </c>
      <c r="D21" s="58">
        <v>27616</v>
      </c>
    </row>
    <row r="22" spans="1:6" ht="22.8" x14ac:dyDescent="0.3">
      <c r="A22" s="8" t="s">
        <v>67</v>
      </c>
      <c r="B22" s="7"/>
      <c r="C22" s="62">
        <v>42093</v>
      </c>
      <c r="D22" s="58">
        <v>0</v>
      </c>
    </row>
    <row r="23" spans="1:6" ht="23.4" thickBot="1" x14ac:dyDescent="0.35">
      <c r="A23" s="9" t="s">
        <v>15</v>
      </c>
      <c r="B23" s="10"/>
      <c r="C23" s="63">
        <v>9551</v>
      </c>
      <c r="D23" s="59">
        <v>626</v>
      </c>
    </row>
    <row r="24" spans="1:6" ht="15" thickBot="1" x14ac:dyDescent="0.35">
      <c r="A24" s="56" t="s">
        <v>79</v>
      </c>
      <c r="B24" s="10"/>
      <c r="C24" s="63">
        <f>SUM(C20:C23)</f>
        <v>469029</v>
      </c>
      <c r="D24" s="63">
        <f>SUM(D20:D23)</f>
        <v>28242</v>
      </c>
    </row>
    <row r="25" spans="1:6" ht="24.6" thickBot="1" x14ac:dyDescent="0.35">
      <c r="A25" s="54" t="s">
        <v>16</v>
      </c>
      <c r="B25" s="12"/>
      <c r="C25" s="64">
        <f>C18+C24</f>
        <v>1790318</v>
      </c>
      <c r="D25" s="64">
        <f>D18+D24</f>
        <v>107604</v>
      </c>
    </row>
    <row r="26" spans="1:6" x14ac:dyDescent="0.3">
      <c r="A26" s="4"/>
      <c r="B26" s="23"/>
      <c r="C26" s="2"/>
      <c r="D26" s="3"/>
    </row>
    <row r="27" spans="1:6" x14ac:dyDescent="0.3">
      <c r="A27" s="17"/>
    </row>
    <row r="28" spans="1:6" ht="15" thickBot="1" x14ac:dyDescent="0.35">
      <c r="A28" s="19" t="s">
        <v>17</v>
      </c>
      <c r="B28" s="19"/>
      <c r="C28" s="22"/>
    </row>
    <row r="29" spans="1:6" x14ac:dyDescent="0.3">
      <c r="A29" s="19"/>
      <c r="B29" s="19"/>
      <c r="C29" s="20" t="s">
        <v>54</v>
      </c>
    </row>
    <row r="30" spans="1:6" x14ac:dyDescent="0.3">
      <c r="A30" s="19"/>
      <c r="B30" s="19"/>
      <c r="C30" s="20"/>
    </row>
    <row r="31" spans="1:6" ht="15" thickBot="1" x14ac:dyDescent="0.35">
      <c r="A31" s="19" t="s">
        <v>18</v>
      </c>
      <c r="B31" s="19"/>
      <c r="C31" s="21"/>
    </row>
    <row r="32" spans="1:6" x14ac:dyDescent="0.3">
      <c r="A32" s="19"/>
      <c r="B32" s="19"/>
      <c r="C32" s="20" t="s">
        <v>19</v>
      </c>
    </row>
  </sheetData>
  <mergeCells count="4">
    <mergeCell ref="C5:C6"/>
    <mergeCell ref="D5:D6"/>
    <mergeCell ref="A5:A6"/>
    <mergeCell ref="B5:B6"/>
  </mergeCells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701A0-1BA9-4678-82C4-C444C75A6AD8}">
  <sheetPr>
    <pageSetUpPr fitToPage="1"/>
  </sheetPr>
  <dimension ref="A1:D26"/>
  <sheetViews>
    <sheetView workbookViewId="0">
      <selection activeCell="A19" sqref="A19"/>
    </sheetView>
  </sheetViews>
  <sheetFormatPr defaultRowHeight="14.4" x14ac:dyDescent="0.3"/>
  <cols>
    <col min="1" max="1" width="25.109375" customWidth="1"/>
    <col min="2" max="2" width="6.88671875" customWidth="1"/>
    <col min="3" max="3" width="16" customWidth="1"/>
    <col min="4" max="4" width="12.33203125" customWidth="1"/>
  </cols>
  <sheetData>
    <row r="1" spans="1:4" x14ac:dyDescent="0.3">
      <c r="A1" s="18" t="s">
        <v>63</v>
      </c>
    </row>
    <row r="2" spans="1:4" x14ac:dyDescent="0.3">
      <c r="A2" s="18" t="str">
        <f>'ОФП 2023'!A2</f>
        <v>ТОО "Микрофинансовая организация ФинТехЛаб"</v>
      </c>
    </row>
    <row r="3" spans="1:4" x14ac:dyDescent="0.3">
      <c r="A3" s="112" t="s">
        <v>69</v>
      </c>
      <c r="B3" s="113"/>
      <c r="C3" s="113"/>
      <c r="D3" s="113"/>
    </row>
    <row r="5" spans="1:4" ht="14.4" customHeight="1" x14ac:dyDescent="0.3">
      <c r="A5" s="104" t="s">
        <v>0</v>
      </c>
      <c r="B5" s="106" t="s">
        <v>20</v>
      </c>
      <c r="C5" s="102" t="s">
        <v>58</v>
      </c>
      <c r="D5" s="110" t="s">
        <v>59</v>
      </c>
    </row>
    <row r="6" spans="1:4" ht="15" thickBot="1" x14ac:dyDescent="0.35">
      <c r="A6" s="108"/>
      <c r="B6" s="109"/>
      <c r="C6" s="103"/>
      <c r="D6" s="111"/>
    </row>
    <row r="7" spans="1:4" x14ac:dyDescent="0.3">
      <c r="A7" s="8" t="s">
        <v>21</v>
      </c>
      <c r="B7" s="5">
        <v>10</v>
      </c>
      <c r="C7" s="62">
        <v>275428</v>
      </c>
      <c r="D7" s="58">
        <v>8249</v>
      </c>
    </row>
    <row r="8" spans="1:4" ht="23.4" thickBot="1" x14ac:dyDescent="0.35">
      <c r="A8" s="24" t="s">
        <v>22</v>
      </c>
      <c r="B8" s="91">
        <v>7</v>
      </c>
      <c r="C8" s="67">
        <v>-18518</v>
      </c>
      <c r="D8" s="66">
        <v>-1818</v>
      </c>
    </row>
    <row r="9" spans="1:4" ht="15" thickBot="1" x14ac:dyDescent="0.35">
      <c r="A9" s="25" t="s">
        <v>23</v>
      </c>
      <c r="B9" s="14"/>
      <c r="C9" s="65">
        <f>SUM(C7:C8)</f>
        <v>256910</v>
      </c>
      <c r="D9" s="61">
        <f>SUM(D7:D8)</f>
        <v>6431</v>
      </c>
    </row>
    <row r="10" spans="1:4" ht="23.4" thickBot="1" x14ac:dyDescent="0.35">
      <c r="A10" s="92" t="s">
        <v>24</v>
      </c>
      <c r="B10" s="93">
        <v>6</v>
      </c>
      <c r="C10" s="94">
        <f>-79211-766+2223</f>
        <v>-77754</v>
      </c>
      <c r="D10" s="95">
        <v>-221</v>
      </c>
    </row>
    <row r="11" spans="1:4" ht="48.6" thickBot="1" x14ac:dyDescent="0.35">
      <c r="A11" s="25" t="s">
        <v>25</v>
      </c>
      <c r="B11" s="14"/>
      <c r="C11" s="67">
        <f>C9+C10</f>
        <v>179156</v>
      </c>
      <c r="D11" s="15">
        <f>D9+D10</f>
        <v>6210</v>
      </c>
    </row>
    <row r="12" spans="1:4" x14ac:dyDescent="0.3">
      <c r="A12" s="8" t="s">
        <v>26</v>
      </c>
      <c r="B12" s="7">
        <v>9</v>
      </c>
      <c r="C12" s="62">
        <v>-138200</v>
      </c>
      <c r="D12" s="58">
        <v>-27049</v>
      </c>
    </row>
    <row r="13" spans="1:4" ht="15" thickBot="1" x14ac:dyDescent="0.35">
      <c r="A13" s="24" t="s">
        <v>68</v>
      </c>
      <c r="B13" s="14"/>
      <c r="C13" s="67">
        <f>28+3766+586-202</f>
        <v>4178</v>
      </c>
      <c r="D13" s="66">
        <v>41</v>
      </c>
    </row>
    <row r="14" spans="1:4" ht="24.6" thickBot="1" x14ac:dyDescent="0.35">
      <c r="A14" s="25" t="s">
        <v>83</v>
      </c>
      <c r="B14" s="26"/>
      <c r="C14" s="65">
        <f>SUM(C11:C13)</f>
        <v>45134</v>
      </c>
      <c r="D14" s="61">
        <f>SUM(D11:D13)</f>
        <v>-20798</v>
      </c>
    </row>
    <row r="15" spans="1:4" x14ac:dyDescent="0.3">
      <c r="A15" s="8"/>
      <c r="B15" s="7"/>
      <c r="C15" s="27"/>
      <c r="D15" s="28"/>
    </row>
    <row r="16" spans="1:4" ht="15" thickBot="1" x14ac:dyDescent="0.35">
      <c r="A16" s="24" t="s">
        <v>27</v>
      </c>
      <c r="B16" s="14">
        <v>11</v>
      </c>
      <c r="C16" s="85">
        <v>-5191</v>
      </c>
      <c r="D16" s="86">
        <v>0</v>
      </c>
    </row>
    <row r="17" spans="1:4" ht="15" thickBot="1" x14ac:dyDescent="0.35">
      <c r="A17" s="25" t="s">
        <v>84</v>
      </c>
      <c r="B17" s="29"/>
      <c r="C17" s="65">
        <f>C14+C16</f>
        <v>39943</v>
      </c>
      <c r="D17" s="61">
        <f>D14+D16</f>
        <v>-20798</v>
      </c>
    </row>
    <row r="18" spans="1:4" x14ac:dyDescent="0.3">
      <c r="A18" s="8"/>
      <c r="B18" s="5"/>
      <c r="C18" s="27"/>
      <c r="D18" s="28"/>
    </row>
    <row r="19" spans="1:4" ht="24.6" thickBot="1" x14ac:dyDescent="0.35">
      <c r="A19" s="25" t="s">
        <v>85</v>
      </c>
      <c r="B19" s="29"/>
      <c r="C19" s="65">
        <f>C17</f>
        <v>39943</v>
      </c>
      <c r="D19" s="61">
        <f>D17</f>
        <v>-20798</v>
      </c>
    </row>
    <row r="22" spans="1:4" ht="15" thickBot="1" x14ac:dyDescent="0.35">
      <c r="A22" s="19" t="s">
        <v>17</v>
      </c>
      <c r="B22" s="19"/>
      <c r="C22" s="22"/>
    </row>
    <row r="23" spans="1:4" x14ac:dyDescent="0.3">
      <c r="A23" s="19"/>
      <c r="B23" s="19"/>
      <c r="C23" s="20" t="s">
        <v>54</v>
      </c>
    </row>
    <row r="24" spans="1:4" x14ac:dyDescent="0.3">
      <c r="A24" s="19"/>
      <c r="B24" s="19"/>
      <c r="C24" s="20"/>
    </row>
    <row r="25" spans="1:4" ht="15" thickBot="1" x14ac:dyDescent="0.35">
      <c r="A25" s="19" t="s">
        <v>18</v>
      </c>
      <c r="B25" s="19"/>
      <c r="C25" s="21"/>
    </row>
    <row r="26" spans="1:4" x14ac:dyDescent="0.3">
      <c r="A26" s="19"/>
      <c r="B26" s="19"/>
      <c r="C26" s="20" t="s">
        <v>19</v>
      </c>
    </row>
  </sheetData>
  <mergeCells count="5">
    <mergeCell ref="A5:A6"/>
    <mergeCell ref="B5:B6"/>
    <mergeCell ref="D5:D6"/>
    <mergeCell ref="C5:C6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9C1C1-F920-4E39-A9BC-B2C5D388F34A}">
  <sheetPr>
    <pageSetUpPr fitToPage="1"/>
  </sheetPr>
  <dimension ref="A1:F39"/>
  <sheetViews>
    <sheetView topLeftCell="A12" workbookViewId="0">
      <selection activeCell="C30" sqref="C30:C31"/>
    </sheetView>
  </sheetViews>
  <sheetFormatPr defaultRowHeight="14.4" x14ac:dyDescent="0.3"/>
  <cols>
    <col min="1" max="1" width="40.109375" customWidth="1"/>
    <col min="2" max="2" width="7.6640625" customWidth="1"/>
    <col min="3" max="3" width="15.33203125" customWidth="1"/>
    <col min="4" max="4" width="14.109375" customWidth="1"/>
  </cols>
  <sheetData>
    <row r="1" spans="1:4" x14ac:dyDescent="0.3">
      <c r="A1" s="112" t="s">
        <v>80</v>
      </c>
      <c r="B1" s="114"/>
      <c r="C1" s="114"/>
      <c r="D1" s="114"/>
    </row>
    <row r="2" spans="1:4" x14ac:dyDescent="0.3">
      <c r="A2" s="101" t="str">
        <f>'ОФП 2023'!A2</f>
        <v>ТОО "Микрофинансовая организация ФинТехЛаб"</v>
      </c>
    </row>
    <row r="3" spans="1:4" x14ac:dyDescent="0.3">
      <c r="A3" s="112" t="s">
        <v>69</v>
      </c>
      <c r="B3" s="113"/>
      <c r="C3" s="113"/>
      <c r="D3" s="113"/>
    </row>
    <row r="5" spans="1:4" x14ac:dyDescent="0.3">
      <c r="C5" s="102" t="s">
        <v>58</v>
      </c>
      <c r="D5" s="110" t="s">
        <v>70</v>
      </c>
    </row>
    <row r="6" spans="1:4" ht="15" thickBot="1" x14ac:dyDescent="0.35">
      <c r="A6" s="16" t="s">
        <v>0</v>
      </c>
      <c r="B6" s="30" t="s">
        <v>20</v>
      </c>
      <c r="C6" s="103"/>
      <c r="D6" s="115"/>
    </row>
    <row r="7" spans="1:4" ht="24" x14ac:dyDescent="0.3">
      <c r="A7" s="42" t="s">
        <v>28</v>
      </c>
      <c r="B7" s="32"/>
      <c r="C7" s="27"/>
      <c r="D7" s="28"/>
    </row>
    <row r="8" spans="1:4" x14ac:dyDescent="0.3">
      <c r="A8" s="8" t="s">
        <v>29</v>
      </c>
      <c r="B8" s="32"/>
      <c r="C8" s="75">
        <f>219186</f>
        <v>219186</v>
      </c>
      <c r="D8" s="58">
        <v>8249</v>
      </c>
    </row>
    <row r="9" spans="1:4" x14ac:dyDescent="0.3">
      <c r="A9" s="31" t="s">
        <v>30</v>
      </c>
      <c r="B9" s="32">
        <v>7</v>
      </c>
      <c r="C9" s="75">
        <f>-1898</f>
        <v>-1898</v>
      </c>
      <c r="D9" s="68">
        <v>-1221</v>
      </c>
    </row>
    <row r="10" spans="1:4" x14ac:dyDescent="0.3">
      <c r="A10" s="33" t="s">
        <v>31</v>
      </c>
      <c r="B10" s="7"/>
      <c r="C10" s="75">
        <f>-34728-55-72562-24511+398</f>
        <v>-131458</v>
      </c>
      <c r="D10" s="70">
        <f>-27049</f>
        <v>-27049</v>
      </c>
    </row>
    <row r="11" spans="1:4" x14ac:dyDescent="0.3">
      <c r="A11" s="33" t="s">
        <v>32</v>
      </c>
      <c r="B11" s="7"/>
      <c r="C11" s="75">
        <f>3756+7507</f>
        <v>11263</v>
      </c>
      <c r="D11" s="89">
        <v>52</v>
      </c>
    </row>
    <row r="12" spans="1:4" ht="15" thickBot="1" x14ac:dyDescent="0.35">
      <c r="A12" s="34" t="s">
        <v>33</v>
      </c>
      <c r="B12" s="10"/>
      <c r="C12" s="76"/>
      <c r="D12" s="69">
        <v>-11</v>
      </c>
    </row>
    <row r="13" spans="1:4" ht="36.6" thickBot="1" x14ac:dyDescent="0.35">
      <c r="A13" s="55" t="s">
        <v>34</v>
      </c>
      <c r="B13" s="35"/>
      <c r="C13" s="96">
        <f>SUM(C8:C12)</f>
        <v>97093</v>
      </c>
      <c r="D13" s="71">
        <f>SUM(D8:D12)</f>
        <v>-19980</v>
      </c>
    </row>
    <row r="14" spans="1:4" x14ac:dyDescent="0.3">
      <c r="A14" s="1" t="s">
        <v>35</v>
      </c>
      <c r="B14" s="32"/>
      <c r="C14" s="97"/>
      <c r="D14" s="28"/>
    </row>
    <row r="15" spans="1:4" x14ac:dyDescent="0.3">
      <c r="A15" s="8" t="s">
        <v>4</v>
      </c>
      <c r="B15" s="32"/>
      <c r="C15" s="75">
        <f>-2633455+768921+43078+24799+40519</f>
        <v>-1756138</v>
      </c>
      <c r="D15" s="68">
        <f>-666</f>
        <v>-666</v>
      </c>
    </row>
    <row r="16" spans="1:4" x14ac:dyDescent="0.3">
      <c r="A16" s="37" t="s">
        <v>6</v>
      </c>
      <c r="B16" s="32"/>
      <c r="C16" s="97"/>
      <c r="D16" s="68">
        <f>-93</f>
        <v>-93</v>
      </c>
    </row>
    <row r="17" spans="1:6" ht="22.8" x14ac:dyDescent="0.3">
      <c r="A17" s="38" t="s">
        <v>36</v>
      </c>
      <c r="B17" s="32"/>
      <c r="C17" s="97"/>
      <c r="D17" s="28"/>
    </row>
    <row r="18" spans="1:6" ht="15" thickBot="1" x14ac:dyDescent="0.35">
      <c r="A18" s="34" t="s">
        <v>37</v>
      </c>
      <c r="B18" s="35"/>
      <c r="C18" s="56"/>
      <c r="D18" s="36">
        <v>502</v>
      </c>
    </row>
    <row r="19" spans="1:6" ht="36.6" thickBot="1" x14ac:dyDescent="0.35">
      <c r="A19" s="56" t="s">
        <v>38</v>
      </c>
      <c r="B19" s="35"/>
      <c r="C19" s="96">
        <f>SUM(C13:C18)</f>
        <v>-1659045</v>
      </c>
      <c r="D19" s="71">
        <f>SUM(D13:D18)</f>
        <v>-20237</v>
      </c>
    </row>
    <row r="20" spans="1:6" ht="15" thickBot="1" x14ac:dyDescent="0.35">
      <c r="A20" s="40" t="s">
        <v>39</v>
      </c>
      <c r="B20" s="35"/>
      <c r="C20" s="77">
        <v>-2083</v>
      </c>
      <c r="D20" s="36">
        <v>-183</v>
      </c>
    </row>
    <row r="21" spans="1:6" ht="24.6" thickBot="1" x14ac:dyDescent="0.35">
      <c r="A21" s="56" t="s">
        <v>40</v>
      </c>
      <c r="B21" s="35"/>
      <c r="C21" s="96">
        <f>C19+C20</f>
        <v>-1661128</v>
      </c>
      <c r="D21" s="71">
        <f>D19+D20</f>
        <v>-20420</v>
      </c>
    </row>
    <row r="22" spans="1:6" ht="24" x14ac:dyDescent="0.3">
      <c r="A22" s="42" t="s">
        <v>55</v>
      </c>
      <c r="B22" s="32"/>
      <c r="C22" s="97"/>
      <c r="D22" s="28"/>
    </row>
    <row r="23" spans="1:6" ht="15" thickBot="1" x14ac:dyDescent="0.35">
      <c r="A23" s="43" t="s">
        <v>52</v>
      </c>
      <c r="B23" s="32"/>
      <c r="C23" s="75">
        <v>-398</v>
      </c>
      <c r="D23" s="68"/>
    </row>
    <row r="24" spans="1:6" ht="24.6" thickBot="1" x14ac:dyDescent="0.35">
      <c r="A24" s="57" t="s">
        <v>56</v>
      </c>
      <c r="B24" s="44"/>
      <c r="C24" s="98">
        <f>SUM(C23:C23)</f>
        <v>-398</v>
      </c>
      <c r="D24" s="73">
        <f>SUM(D23:D23)</f>
        <v>0</v>
      </c>
    </row>
    <row r="25" spans="1:6" ht="24" x14ac:dyDescent="0.3">
      <c r="A25" s="42" t="s">
        <v>41</v>
      </c>
      <c r="B25" s="32"/>
      <c r="C25" s="97"/>
      <c r="D25" s="28"/>
    </row>
    <row r="26" spans="1:6" x14ac:dyDescent="0.3">
      <c r="A26" s="43" t="s">
        <v>42</v>
      </c>
      <c r="B26" s="32">
        <v>7</v>
      </c>
      <c r="C26" s="75">
        <v>487000</v>
      </c>
      <c r="D26" s="68">
        <v>20000</v>
      </c>
    </row>
    <row r="27" spans="1:6" x14ac:dyDescent="0.3">
      <c r="A27" s="43" t="s">
        <v>57</v>
      </c>
      <c r="B27" s="7">
        <v>7</v>
      </c>
      <c r="C27" s="75">
        <v>-117000</v>
      </c>
      <c r="D27" s="87">
        <v>0</v>
      </c>
    </row>
    <row r="28" spans="1:6" ht="15" thickBot="1" x14ac:dyDescent="0.35">
      <c r="A28" s="43" t="s">
        <v>43</v>
      </c>
      <c r="B28" s="32">
        <v>8</v>
      </c>
      <c r="C28" s="75">
        <v>1205000</v>
      </c>
      <c r="D28" s="3" t="s">
        <v>5</v>
      </c>
    </row>
    <row r="29" spans="1:6" ht="24.6" thickBot="1" x14ac:dyDescent="0.35">
      <c r="A29" s="57" t="s">
        <v>44</v>
      </c>
      <c r="B29" s="44"/>
      <c r="C29" s="98">
        <f>SUM(C26:C28)</f>
        <v>1575000</v>
      </c>
      <c r="D29" s="73">
        <f>SUM(D26:D28)</f>
        <v>20000</v>
      </c>
    </row>
    <row r="30" spans="1:6" ht="22.8" x14ac:dyDescent="0.3">
      <c r="A30" s="37" t="s">
        <v>45</v>
      </c>
      <c r="B30" s="32"/>
      <c r="C30" s="99">
        <f>C21+C29+C24</f>
        <v>-86526</v>
      </c>
      <c r="D30" s="72">
        <f>D21+D29</f>
        <v>-420</v>
      </c>
    </row>
    <row r="31" spans="1:6" ht="23.4" thickBot="1" x14ac:dyDescent="0.35">
      <c r="A31" s="40" t="s">
        <v>46</v>
      </c>
      <c r="B31" s="35">
        <v>5</v>
      </c>
      <c r="C31" s="77">
        <f>D32</f>
        <v>106753</v>
      </c>
      <c r="D31" s="59">
        <v>107173</v>
      </c>
    </row>
    <row r="32" spans="1:6" ht="24.6" thickBot="1" x14ac:dyDescent="0.35">
      <c r="A32" s="55" t="s">
        <v>47</v>
      </c>
      <c r="B32" s="35"/>
      <c r="C32" s="96">
        <f>C30+C31</f>
        <v>20227</v>
      </c>
      <c r="D32" s="60">
        <f>D30+D31</f>
        <v>106753</v>
      </c>
      <c r="F32" s="74"/>
    </row>
    <row r="33" spans="1:3" x14ac:dyDescent="0.3">
      <c r="A33" s="17"/>
      <c r="C33" s="100"/>
    </row>
    <row r="34" spans="1:3" x14ac:dyDescent="0.3">
      <c r="C34" s="74"/>
    </row>
    <row r="35" spans="1:3" ht="15" thickBot="1" x14ac:dyDescent="0.35">
      <c r="A35" s="19" t="s">
        <v>17</v>
      </c>
      <c r="B35" s="19"/>
      <c r="C35" s="22"/>
    </row>
    <row r="36" spans="1:3" ht="26.4" x14ac:dyDescent="0.3">
      <c r="A36" s="19"/>
      <c r="B36" s="19"/>
      <c r="C36" s="20" t="str">
        <f>'ОФП 2023'!C29</f>
        <v>Бейсенбаев А.Н.</v>
      </c>
    </row>
    <row r="37" spans="1:3" x14ac:dyDescent="0.3">
      <c r="A37" s="19"/>
      <c r="B37" s="19"/>
      <c r="C37" s="20"/>
    </row>
    <row r="38" spans="1:3" ht="15" thickBot="1" x14ac:dyDescent="0.35">
      <c r="A38" s="19" t="s">
        <v>18</v>
      </c>
      <c r="B38" s="19"/>
      <c r="C38" s="21"/>
    </row>
    <row r="39" spans="1:3" ht="26.4" x14ac:dyDescent="0.3">
      <c r="A39" s="19"/>
      <c r="B39" s="19"/>
      <c r="C39" s="20" t="s">
        <v>19</v>
      </c>
    </row>
  </sheetData>
  <mergeCells count="4">
    <mergeCell ref="A1:D1"/>
    <mergeCell ref="A3:D3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7A8A1-C69D-41A4-B9BB-2F642430E44D}">
  <sheetPr>
    <pageSetUpPr fitToPage="1"/>
  </sheetPr>
  <dimension ref="A1:F27"/>
  <sheetViews>
    <sheetView workbookViewId="0">
      <selection activeCell="C20" sqref="C20:D20"/>
    </sheetView>
  </sheetViews>
  <sheetFormatPr defaultRowHeight="14.4" x14ac:dyDescent="0.3"/>
  <cols>
    <col min="1" max="1" width="29.77734375" customWidth="1"/>
    <col min="3" max="3" width="15.5546875" customWidth="1"/>
    <col min="4" max="4" width="21.44140625" customWidth="1"/>
    <col min="5" max="5" width="18" customWidth="1"/>
    <col min="6" max="6" width="9.6640625" bestFit="1" customWidth="1"/>
  </cols>
  <sheetData>
    <row r="1" spans="1:6" x14ac:dyDescent="0.3">
      <c r="A1" s="112" t="s">
        <v>81</v>
      </c>
      <c r="B1" s="114"/>
      <c r="C1" s="114"/>
      <c r="D1" s="114"/>
      <c r="E1" s="114"/>
    </row>
    <row r="2" spans="1:6" x14ac:dyDescent="0.3">
      <c r="A2" s="101" t="str">
        <f>'ОФП 2023'!A2</f>
        <v>ТОО "Микрофинансовая организация ФинТехЛаб"</v>
      </c>
    </row>
    <row r="3" spans="1:6" x14ac:dyDescent="0.3">
      <c r="A3" s="112" t="str">
        <f>ОДДС!A3</f>
        <v>За год, закончившийся 31 декабря 2023 года</v>
      </c>
      <c r="B3" s="114"/>
      <c r="C3" s="114"/>
      <c r="D3" s="114"/>
      <c r="E3" s="114"/>
    </row>
    <row r="5" spans="1:6" x14ac:dyDescent="0.3">
      <c r="A5" s="33"/>
      <c r="B5" s="106" t="s">
        <v>48</v>
      </c>
      <c r="C5" s="102" t="s">
        <v>10</v>
      </c>
      <c r="D5" s="117" t="s">
        <v>86</v>
      </c>
      <c r="E5" s="102" t="s">
        <v>11</v>
      </c>
      <c r="F5" s="102" t="s">
        <v>49</v>
      </c>
    </row>
    <row r="6" spans="1:6" ht="21.6" customHeight="1" thickBot="1" x14ac:dyDescent="0.35">
      <c r="A6" s="45" t="s">
        <v>0</v>
      </c>
      <c r="B6" s="107"/>
      <c r="C6" s="103"/>
      <c r="D6" s="118"/>
      <c r="E6" s="103"/>
      <c r="F6" s="116"/>
    </row>
    <row r="7" spans="1:6" ht="15" thickBot="1" x14ac:dyDescent="0.35">
      <c r="A7" s="84" t="s">
        <v>71</v>
      </c>
      <c r="B7" s="46"/>
      <c r="C7" s="78">
        <v>100000</v>
      </c>
      <c r="D7" s="78">
        <v>-2856</v>
      </c>
      <c r="E7" s="78">
        <v>3016</v>
      </c>
      <c r="F7" s="78">
        <f>SUM(C7:E7)</f>
        <v>100160</v>
      </c>
    </row>
    <row r="8" spans="1:6" x14ac:dyDescent="0.3">
      <c r="A8" s="33"/>
      <c r="B8" s="7"/>
      <c r="C8" s="3"/>
      <c r="D8" s="3"/>
      <c r="E8" s="3"/>
      <c r="F8" s="3"/>
    </row>
    <row r="9" spans="1:6" x14ac:dyDescent="0.3">
      <c r="A9" s="33" t="s">
        <v>72</v>
      </c>
      <c r="B9" s="7"/>
      <c r="C9" s="80">
        <v>0</v>
      </c>
      <c r="D9" s="58">
        <v>-20798</v>
      </c>
      <c r="E9" s="3" t="s">
        <v>74</v>
      </c>
      <c r="F9" s="80">
        <f>SUM(D9:E9)</f>
        <v>-20798</v>
      </c>
    </row>
    <row r="10" spans="1:6" ht="15" thickBot="1" x14ac:dyDescent="0.35">
      <c r="A10" s="83" t="s">
        <v>73</v>
      </c>
      <c r="B10" s="14"/>
      <c r="C10" s="15"/>
      <c r="D10" s="15"/>
      <c r="E10" s="15"/>
      <c r="F10" s="3"/>
    </row>
    <row r="11" spans="1:6" ht="15" thickBot="1" x14ac:dyDescent="0.35">
      <c r="A11" s="83" t="s">
        <v>50</v>
      </c>
      <c r="B11" s="14"/>
      <c r="C11" s="80">
        <v>0</v>
      </c>
      <c r="D11" s="61">
        <f>D9</f>
        <v>-20798</v>
      </c>
      <c r="E11" s="80">
        <v>0</v>
      </c>
      <c r="F11" s="79">
        <f>F9</f>
        <v>-20798</v>
      </c>
    </row>
    <row r="12" spans="1:6" ht="15" thickBot="1" x14ac:dyDescent="0.35">
      <c r="A12" s="47" t="s">
        <v>64</v>
      </c>
      <c r="B12" s="48"/>
      <c r="C12" s="81">
        <f>C7+C11</f>
        <v>100000</v>
      </c>
      <c r="D12" s="81">
        <f t="shared" ref="D12:F12" si="0">D7+D11</f>
        <v>-23654</v>
      </c>
      <c r="E12" s="81">
        <f t="shared" si="0"/>
        <v>3016</v>
      </c>
      <c r="F12" s="81">
        <f t="shared" si="0"/>
        <v>79362</v>
      </c>
    </row>
    <row r="13" spans="1:6" x14ac:dyDescent="0.3">
      <c r="A13" s="41"/>
      <c r="B13" s="23"/>
      <c r="C13" s="88"/>
      <c r="D13" s="88"/>
      <c r="E13" s="88"/>
      <c r="F13" s="88"/>
    </row>
    <row r="14" spans="1:6" x14ac:dyDescent="0.3">
      <c r="A14" s="33" t="s">
        <v>76</v>
      </c>
      <c r="B14" s="7"/>
      <c r="C14" s="80">
        <v>0</v>
      </c>
      <c r="D14" s="58">
        <f>39527+416</f>
        <v>39943</v>
      </c>
      <c r="E14" s="58" t="s">
        <v>74</v>
      </c>
      <c r="F14" s="80">
        <f>SUM(D14:E14)</f>
        <v>39943</v>
      </c>
    </row>
    <row r="15" spans="1:6" ht="15" thickBot="1" x14ac:dyDescent="0.35">
      <c r="A15" s="33" t="s">
        <v>87</v>
      </c>
      <c r="B15" s="7"/>
      <c r="C15" s="80">
        <v>0</v>
      </c>
      <c r="D15" s="80">
        <v>0</v>
      </c>
      <c r="E15" s="61">
        <v>0</v>
      </c>
      <c r="F15" s="61">
        <v>0</v>
      </c>
    </row>
    <row r="16" spans="1:6" ht="15" thickBot="1" x14ac:dyDescent="0.35">
      <c r="A16" s="49" t="s">
        <v>75</v>
      </c>
      <c r="B16" s="50"/>
      <c r="C16" s="51" t="s">
        <v>74</v>
      </c>
      <c r="D16" s="82">
        <f>D14</f>
        <v>39943</v>
      </c>
      <c r="E16" s="61" t="str">
        <f>E14</f>
        <v>-</v>
      </c>
      <c r="F16" s="61">
        <f>F14</f>
        <v>39943</v>
      </c>
    </row>
    <row r="17" spans="1:6" x14ac:dyDescent="0.3">
      <c r="A17" s="33"/>
      <c r="B17" s="7"/>
      <c r="C17" s="3"/>
      <c r="D17" s="80"/>
      <c r="E17" s="80"/>
      <c r="F17" s="80"/>
    </row>
    <row r="18" spans="1:6" x14ac:dyDescent="0.3">
      <c r="A18" s="33" t="s">
        <v>77</v>
      </c>
      <c r="B18" s="7">
        <v>8</v>
      </c>
      <c r="C18" s="58">
        <v>1205000</v>
      </c>
      <c r="D18" s="80">
        <v>0</v>
      </c>
      <c r="E18" s="80">
        <v>0</v>
      </c>
      <c r="F18" s="80">
        <f>SUM(C18:E18)</f>
        <v>1205000</v>
      </c>
    </row>
    <row r="19" spans="1:6" ht="23.4" thickBot="1" x14ac:dyDescent="0.35">
      <c r="A19" s="83" t="s">
        <v>78</v>
      </c>
      <c r="B19" s="14">
        <v>7</v>
      </c>
      <c r="C19" s="66">
        <v>0</v>
      </c>
      <c r="D19" s="66">
        <v>0</v>
      </c>
      <c r="E19" s="66">
        <v>-3016</v>
      </c>
      <c r="F19" s="61">
        <f>SUM(C19:E19)</f>
        <v>-3016</v>
      </c>
    </row>
    <row r="20" spans="1:6" ht="15" thickBot="1" x14ac:dyDescent="0.35">
      <c r="A20" s="39" t="s">
        <v>65</v>
      </c>
      <c r="B20" s="10"/>
      <c r="C20" s="64">
        <f>C12+C18</f>
        <v>1305000</v>
      </c>
      <c r="D20" s="64">
        <f>D12+D16</f>
        <v>16289</v>
      </c>
      <c r="E20" s="64">
        <f>E12+E18+E19</f>
        <v>0</v>
      </c>
      <c r="F20" s="64">
        <f>F12+F16+F19+F18</f>
        <v>1321289</v>
      </c>
    </row>
    <row r="23" spans="1:6" ht="15" thickBot="1" x14ac:dyDescent="0.35">
      <c r="A23" s="19" t="s">
        <v>17</v>
      </c>
      <c r="B23" s="19"/>
      <c r="C23" s="22"/>
    </row>
    <row r="24" spans="1:6" x14ac:dyDescent="0.3">
      <c r="A24" s="19"/>
      <c r="B24" s="19"/>
      <c r="C24" s="20" t="str">
        <f>'ОФП 2023'!C29</f>
        <v>Бейсенбаев А.Н.</v>
      </c>
    </row>
    <row r="25" spans="1:6" x14ac:dyDescent="0.3">
      <c r="A25" s="19"/>
      <c r="B25" s="19"/>
      <c r="C25" s="20"/>
    </row>
    <row r="26" spans="1:6" ht="15" thickBot="1" x14ac:dyDescent="0.35">
      <c r="A26" s="19" t="s">
        <v>18</v>
      </c>
      <c r="B26" s="19"/>
      <c r="C26" s="21"/>
    </row>
    <row r="27" spans="1:6" x14ac:dyDescent="0.3">
      <c r="A27" s="19"/>
      <c r="B27" s="19"/>
      <c r="C27" s="20" t="s">
        <v>19</v>
      </c>
    </row>
  </sheetData>
  <mergeCells count="7">
    <mergeCell ref="B5:B6"/>
    <mergeCell ref="F5:F6"/>
    <mergeCell ref="A1:E1"/>
    <mergeCell ref="A3:E3"/>
    <mergeCell ref="C5:C6"/>
    <mergeCell ref="D5:D6"/>
    <mergeCell ref="E5:E6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 2023</vt:lpstr>
      <vt:lpstr>ОСД 2023</vt:lpstr>
      <vt:lpstr>ОДДС</vt:lpstr>
      <vt:lpstr>ОИК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Zhanar Mambetova</dc:creator>
  <cp:lastModifiedBy>fintechlabheads@dar.io</cp:lastModifiedBy>
  <cp:lastPrinted>2024-05-22T11:21:12Z</cp:lastPrinted>
  <dcterms:created xsi:type="dcterms:W3CDTF">2015-06-05T18:19:34Z</dcterms:created>
  <dcterms:modified xsi:type="dcterms:W3CDTF">2024-05-30T07:31:56Z</dcterms:modified>
</cp:coreProperties>
</file>