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ФО КапиталИнвест\Финансовая\2022\3 кв.2022\"/>
    </mc:Choice>
  </mc:AlternateContent>
  <bookViews>
    <workbookView xWindow="0" yWindow="0" windowWidth="15670" windowHeight="5310"/>
  </bookViews>
  <sheets>
    <sheet name="Ф.1" sheetId="1" r:id="rId1"/>
    <sheet name="Ф.2" sheetId="2" r:id="rId2"/>
    <sheet name="Ф.3" sheetId="3" r:id="rId3"/>
    <sheet name="Ф.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D17" i="4"/>
  <c r="C19" i="4"/>
  <c r="C17" i="4"/>
  <c r="B27" i="3"/>
  <c r="B20" i="3"/>
  <c r="B76" i="3"/>
  <c r="B25" i="3"/>
  <c r="B67" i="3"/>
  <c r="B68" i="3"/>
  <c r="B17" i="3"/>
  <c r="C14" i="2"/>
  <c r="C18" i="3" l="1"/>
  <c r="C27" i="3"/>
  <c r="C68" i="3"/>
  <c r="C67" i="3"/>
  <c r="C17" i="3"/>
  <c r="C20" i="3"/>
  <c r="C11" i="4" l="1"/>
  <c r="D11" i="4" s="1"/>
  <c r="B16" i="4"/>
  <c r="B17" i="4" s="1"/>
  <c r="B19" i="4" s="1"/>
  <c r="C70" i="3"/>
  <c r="C63" i="3"/>
  <c r="C10" i="3"/>
  <c r="B81" i="3"/>
  <c r="B70" i="3"/>
  <c r="B10" i="3"/>
  <c r="D9" i="2"/>
  <c r="C9" i="2"/>
  <c r="C81" i="3"/>
  <c r="C43" i="3"/>
  <c r="B43" i="3"/>
  <c r="C29" i="3"/>
  <c r="B29" i="3"/>
  <c r="B61" i="3" s="1"/>
  <c r="D19" i="2" l="1"/>
  <c r="D21" i="2" s="1"/>
  <c r="C61" i="3"/>
  <c r="C19" i="2"/>
  <c r="C21" i="2" s="1"/>
  <c r="D19" i="4"/>
  <c r="B24" i="4"/>
  <c r="C78" i="3"/>
  <c r="B63" i="3"/>
  <c r="B78" i="3" s="1"/>
  <c r="B18" i="3" s="1"/>
  <c r="B26" i="3" s="1"/>
  <c r="C13" i="4" l="1"/>
  <c r="C12" i="4" s="1"/>
  <c r="D12" i="4" s="1"/>
  <c r="D23" i="2"/>
  <c r="D25" i="2" s="1"/>
  <c r="C26" i="3"/>
  <c r="C21" i="4"/>
  <c r="C20" i="4" s="1"/>
  <c r="C23" i="2"/>
  <c r="C25" i="2" s="1"/>
  <c r="C16" i="4"/>
  <c r="D16" i="4" s="1"/>
  <c r="C31" i="1"/>
  <c r="C34" i="1" s="1"/>
  <c r="D31" i="1"/>
  <c r="D34" i="1" s="1"/>
  <c r="C28" i="1"/>
  <c r="D28" i="1"/>
  <c r="C7" i="1"/>
  <c r="C19" i="1" s="1"/>
  <c r="D7" i="1"/>
  <c r="D19" i="1" s="1"/>
  <c r="D20" i="4" l="1"/>
  <c r="C24" i="4"/>
  <c r="D24" i="4"/>
  <c r="D35" i="1"/>
  <c r="C35" i="1"/>
</calcChain>
</file>

<file path=xl/sharedStrings.xml><?xml version="1.0" encoding="utf-8"?>
<sst xmlns="http://schemas.openxmlformats.org/spreadsheetml/2006/main" count="263" uniqueCount="154">
  <si>
    <t>Наименование статьи</t>
  </si>
  <si>
    <t>Прим.</t>
  </si>
  <si>
    <t>Активы</t>
  </si>
  <si>
    <t>Денежные средства и их эквиваленты, в том числе:</t>
  </si>
  <si>
    <t>Денежные средства на текущих банковских счетах</t>
  </si>
  <si>
    <t>Вклады размещенные</t>
  </si>
  <si>
    <t>Кредиты клиентам</t>
  </si>
  <si>
    <t>Дебиторская задолженность по вознаграждениям по размещенным вкладам</t>
  </si>
  <si>
    <t>Прочая дебиторская задолженность</t>
  </si>
  <si>
    <t>-</t>
  </si>
  <si>
    <t>Основные средства</t>
  </si>
  <si>
    <t>Нематериальные активы</t>
  </si>
  <si>
    <t>Запасы</t>
  </si>
  <si>
    <t>Текущие налоговые активы</t>
  </si>
  <si>
    <t>Отложенные налоговые активы</t>
  </si>
  <si>
    <t>Прочие активы</t>
  </si>
  <si>
    <t xml:space="preserve">Итого активов </t>
  </si>
  <si>
    <t>Обязательства</t>
  </si>
  <si>
    <t>Займы</t>
  </si>
  <si>
    <t>Кредиторская задолженность</t>
  </si>
  <si>
    <t>Краткосрочные оценочные обязательства по вознаграждениям работников</t>
  </si>
  <si>
    <t>Обязательства по налогам и другим обязательным платежам в бюджет</t>
  </si>
  <si>
    <t>Отложенные налоговые обязательства</t>
  </si>
  <si>
    <t>Прочие обязательства</t>
  </si>
  <si>
    <t xml:space="preserve">Итого обязательств </t>
  </si>
  <si>
    <t>Капитал</t>
  </si>
  <si>
    <t>Уставный (акционерный) капитал</t>
  </si>
  <si>
    <t>Нераспределенная прибыль (непокрытый убыток), в том числе:</t>
  </si>
  <si>
    <t>предыдущих лет</t>
  </si>
  <si>
    <t>отчетного периода</t>
  </si>
  <si>
    <t>Итого капитал</t>
  </si>
  <si>
    <t>Всего обязательства и капитал</t>
  </si>
  <si>
    <t>___________________</t>
  </si>
  <si>
    <t>Машанло С. Г.</t>
  </si>
  <si>
    <t>Директор</t>
  </si>
  <si>
    <t xml:space="preserve">    </t>
  </si>
  <si>
    <r>
      <t>Суммы выражены в тысячах казахстанских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тенге</t>
    </r>
  </si>
  <si>
    <t>Наименование показателей</t>
  </si>
  <si>
    <t>Выручка</t>
  </si>
  <si>
    <t>Процентные доходы, в том числе:</t>
  </si>
  <si>
    <t>связанные с получением вознаграждения по предоставленным займам</t>
  </si>
  <si>
    <t>связанные с получением вознаграждения по размещенным депозитам</t>
  </si>
  <si>
    <t>Прочие доходы </t>
  </si>
  <si>
    <t>Финансовые и операционные расходы</t>
  </si>
  <si>
    <t>Чистый расход от создания резерва под ожидаемые кредитные убытки</t>
  </si>
  <si>
    <t>Расходы по реализации</t>
  </si>
  <si>
    <t>Расходы по вознаграждениям</t>
  </si>
  <si>
    <t>Общехозяйственные и административные расходы</t>
  </si>
  <si>
    <t>Прибыль (убыток) до налогообложения</t>
  </si>
  <si>
    <t>Расходы по подоходному налогу</t>
  </si>
  <si>
    <t>Прилагаемые примечания на вляются неотъемлемой частью данной финансовой отчетности.</t>
  </si>
  <si>
    <t>Прилагаемые примечания являются неотъемлемой частью данной финансовой отчетности.</t>
  </si>
  <si>
    <t>Наименование компонентов</t>
  </si>
  <si>
    <t>Уставный капитал</t>
  </si>
  <si>
    <t>Корректировка ошибок</t>
  </si>
  <si>
    <t>Пересчитанное сальдо</t>
  </si>
  <si>
    <t>Общая совокупная прибыль, всего:</t>
  </si>
  <si>
    <t>Прибыль (убыток) за год</t>
  </si>
  <si>
    <t>Операции с собственниками:</t>
  </si>
  <si>
    <t>Взносы собственников</t>
  </si>
  <si>
    <t>Нераспределенная прибыль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</si>
  <si>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</si>
  <si>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</si>
  <si>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31 декабря 2021                     (аудировано)</t>
  </si>
  <si>
    <t>Промежуточный сокращенный Отчет о движении денежных средств</t>
  </si>
  <si>
    <t>1</t>
  </si>
  <si>
    <t>3</t>
  </si>
  <si>
    <t>4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</si>
  <si>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</si>
  <si>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</si>
  <si>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</si>
  <si>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</si>
  <si>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</si>
  <si>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</si>
  <si>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</si>
  <si>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</si>
  <si>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</si>
  <si>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</si>
  <si>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</si>
  <si>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</si>
  <si>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</si>
  <si>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</si>
  <si>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</si>
  <si>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</si>
  <si>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</si>
  <si>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</si>
  <si>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</si>
  <si>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</si>
  <si>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</si>
  <si>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</si>
  <si>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</si>
  <si>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</si>
  <si>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</si>
  <si>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</si>
  <si>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</si>
  <si>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погашение представленных займов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</si>
  <si>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</si>
  <si>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</si>
  <si>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</si>
  <si>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</si>
  <si>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</si>
  <si>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</si>
  <si>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</si>
  <si>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</si>
  <si>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</si>
  <si>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фьючерсные и форвардные контракты, опционы и свопы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</si>
  <si>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</si>
  <si>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</si>
  <si>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</si>
  <si>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 xml:space="preserve">            получение займов</t>
  </si>
  <si>
    <t xml:space="preserve">            полученные вознаграждения </t>
  </si>
  <si>
    <t xml:space="preserve">            поступление погашенных займов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</si>
  <si>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</si>
  <si>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</si>
  <si>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</si>
  <si>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</si>
  <si>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</si>
  <si>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</si>
  <si>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</si>
  <si>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</si>
  <si>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</si>
  <si>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</si>
  <si>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</si>
  <si>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</si>
  <si>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(фамилия, имя, отчество (при его наличии))</t>
  </si>
  <si>
    <t>Место печати</t>
  </si>
  <si>
    <t>(при наличии)</t>
  </si>
  <si>
    <t>Промежуточный сокращенный Отчет об изменениях в собственном капитале</t>
  </si>
  <si>
    <t xml:space="preserve">            выплата займов работникам</t>
  </si>
  <si>
    <t>Сальдо на 31 декабря 2020 г. (аудированно)</t>
  </si>
  <si>
    <t>Сальдо на 31 декабря 2021 г.(аудировано)</t>
  </si>
  <si>
    <t>ТОО "Микрофинансовая организация "Капиталинвест"" 
Промежуточная финансовая отчетность за период с 01.01.2022 г. по 30.06.2022 г.
в тыс. тенге</t>
  </si>
  <si>
    <t xml:space="preserve">ТОО "Микрофинансовая организация "Капиталинвест"" </t>
  </si>
  <si>
    <t>ТОО "Микрофинансовая организация "Капиталинвест""</t>
  </si>
  <si>
    <t>Суммы выражены в тысячах казахстанских тенге</t>
  </si>
  <si>
    <t>Прибыль (убыток) после налогообложения</t>
  </si>
  <si>
    <t>Доля меньшинства</t>
  </si>
  <si>
    <t>Итоговая прибыль (итоговый убыток) за период</t>
  </si>
  <si>
    <t>Доля предприятий по методу долевого участия</t>
  </si>
  <si>
    <t>Общий совокупный доход</t>
  </si>
  <si>
    <t>по состоянию на 30 сентября 2022 года</t>
  </si>
  <si>
    <t>30 сентября 2022                     (не аудировано)</t>
  </si>
  <si>
    <t>за девять месяцев, закончившихся 30 сентября 2022 года и 30 сентября 2021 года</t>
  </si>
  <si>
    <t>за период, закончившийся 30 сентября 2022 года</t>
  </si>
  <si>
    <t>Сальдо на 30 сентября 2021 г.(не аудированно)</t>
  </si>
  <si>
    <t>Сальдо на 30 сентября 2022 г.(не аудированно)</t>
  </si>
  <si>
    <t>За девять месяцев, закончившихся 30 сентября 2022 года (не аудировано)</t>
  </si>
  <si>
    <t>За девять месяцев, закончившихся 30 сентября 2021 года (не аудировано)</t>
  </si>
  <si>
    <t>За девять месяцев, закончившихся 30 сентября 2022 года</t>
  </si>
  <si>
    <t>За девять месяцев, закончившихся 30 сентября 2021 года</t>
  </si>
  <si>
    <t>Прочие расходы</t>
  </si>
  <si>
    <t>Выпущенные долговые ценные бумаги</t>
  </si>
  <si>
    <t xml:space="preserve">            эмиссия акций и иных финансовых инструментов, вклады учредителей</t>
  </si>
  <si>
    <t>Подписано и утверждено к выпуску руководством Компании 18 октября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</si>
</sst>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[=0]&quot;-&quot;;General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6">
    <xf numFmtId="0" fontId="0" fillId="0" borderId="0" xfId="0"/>
    <xf numFmtId="0" fontId="5" fillId="0" borderId="0" xfId="0" applyFont="1" applyAlignment="1">
      <alignment horizontal="left" vertic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3" fillId="0" borderId="0" xfId="2" applyNumberFormat="1" applyFont="1" applyAlignment="1">
      <alignment vertical="top"/>
    </xf>
    <xf numFmtId="0" fontId="14" fillId="0" borderId="0" xfId="2" applyNumberFormat="1" applyFont="1" applyAlignment="1">
      <alignment vertical="top"/>
    </xf>
    <xf numFmtId="0" fontId="12" fillId="0" borderId="2" xfId="2" applyNumberFormat="1" applyFont="1" applyBorder="1" applyAlignment="1">
      <alignment horizontal="center" vertical="top" wrapText="1"/>
    </xf>
    <xf numFmtId="14" fontId="12" fillId="0" borderId="3" xfId="1" applyNumberFormat="1" applyFont="1" applyBorder="1" applyAlignment="1">
      <alignment horizontal="center" vertical="top" wrapText="1"/>
    </xf>
    <xf numFmtId="0" fontId="12" fillId="3" borderId="0" xfId="3" applyNumberFormat="1" applyFont="1" applyFill="1" applyBorder="1" applyAlignment="1">
      <alignment vertical="top" wrapText="1"/>
    </xf>
    <xf numFmtId="0" fontId="11" fillId="0" borderId="0" xfId="3" applyAlignment="1">
      <alignment vertical="top"/>
    </xf>
    <xf numFmtId="0" fontId="12" fillId="0" borderId="0" xfId="3" applyNumberFormat="1" applyFont="1" applyAlignment="1">
      <alignment vertical="top"/>
    </xf>
    <xf numFmtId="0" fontId="13" fillId="0" borderId="0" xfId="3" applyNumberFormat="1" applyFont="1" applyAlignment="1">
      <alignment vertical="top"/>
    </xf>
    <xf numFmtId="0" fontId="15" fillId="0" borderId="0" xfId="3" applyFont="1" applyAlignment="1">
      <alignment vertical="top" wrapText="1"/>
    </xf>
    <xf numFmtId="0" fontId="14" fillId="0" borderId="0" xfId="3" applyNumberFormat="1" applyFont="1" applyAlignment="1">
      <alignment vertical="top"/>
    </xf>
    <xf numFmtId="0" fontId="16" fillId="0" borderId="3" xfId="3" applyNumberFormat="1" applyFont="1" applyBorder="1" applyAlignment="1">
      <alignment horizontal="center" vertical="top"/>
    </xf>
    <xf numFmtId="164" fontId="12" fillId="0" borderId="3" xfId="3" applyNumberFormat="1" applyFont="1" applyBorder="1" applyAlignment="1">
      <alignment horizontal="right" vertical="top"/>
    </xf>
    <xf numFmtId="164" fontId="14" fillId="0" borderId="3" xfId="3" applyNumberFormat="1" applyFont="1" applyBorder="1" applyAlignment="1">
      <alignment horizontal="right" vertical="top"/>
    </xf>
    <xf numFmtId="164" fontId="14" fillId="3" borderId="3" xfId="3" applyNumberFormat="1" applyFont="1" applyFill="1" applyBorder="1" applyAlignment="1">
      <alignment horizontal="right" vertical="top"/>
    </xf>
    <xf numFmtId="164" fontId="12" fillId="0" borderId="8" xfId="3" applyNumberFormat="1" applyFont="1" applyBorder="1" applyAlignment="1">
      <alignment horizontal="right" vertical="top"/>
    </xf>
    <xf numFmtId="164" fontId="14" fillId="3" borderId="8" xfId="3" applyNumberFormat="1" applyFont="1" applyFill="1" applyBorder="1" applyAlignment="1">
      <alignment horizontal="right" vertical="top"/>
    </xf>
    <xf numFmtId="0" fontId="0" fillId="0" borderId="3" xfId="0" applyBorder="1" applyAlignment="1">
      <alignment vertical="top"/>
    </xf>
    <xf numFmtId="0" fontId="11" fillId="0" borderId="0" xfId="3" applyAlignment="1">
      <alignment vertical="top" wrapText="1"/>
    </xf>
    <xf numFmtId="0" fontId="16" fillId="0" borderId="3" xfId="3" applyNumberFormat="1" applyFont="1" applyBorder="1" applyAlignment="1">
      <alignment horizontal="center" vertical="center"/>
    </xf>
    <xf numFmtId="164" fontId="14" fillId="3" borderId="3" xfId="3" applyNumberFormat="1" applyFont="1" applyFill="1" applyBorder="1" applyAlignment="1">
      <alignment horizontal="right" vertical="center"/>
    </xf>
    <xf numFmtId="164" fontId="12" fillId="0" borderId="8" xfId="3" applyNumberFormat="1" applyFont="1" applyBorder="1" applyAlignment="1">
      <alignment horizontal="right" vertical="center"/>
    </xf>
    <xf numFmtId="164" fontId="12" fillId="0" borderId="3" xfId="3" applyNumberFormat="1" applyFont="1" applyBorder="1" applyAlignment="1">
      <alignment horizontal="right" vertical="center"/>
    </xf>
    <xf numFmtId="164" fontId="12" fillId="3" borderId="8" xfId="3" applyNumberFormat="1" applyFont="1" applyFill="1" applyBorder="1" applyAlignment="1">
      <alignment horizontal="right" vertical="center"/>
    </xf>
    <xf numFmtId="0" fontId="11" fillId="0" borderId="0" xfId="3"/>
    <xf numFmtId="0" fontId="12" fillId="0" borderId="0" xfId="3" applyFont="1"/>
    <xf numFmtId="0" fontId="12" fillId="3" borderId="10" xfId="3" applyNumberFormat="1" applyFont="1" applyFill="1" applyBorder="1" applyAlignment="1">
      <alignment wrapText="1"/>
    </xf>
    <xf numFmtId="0" fontId="17" fillId="0" borderId="0" xfId="3" applyNumberFormat="1" applyFont="1" applyAlignment="1">
      <alignment vertical="top"/>
    </xf>
    <xf numFmtId="0" fontId="15" fillId="0" borderId="4" xfId="3" applyNumberFormat="1" applyFont="1" applyBorder="1" applyAlignment="1">
      <alignment horizontal="center" vertical="top" wrapText="1"/>
    </xf>
    <xf numFmtId="0" fontId="16" fillId="0" borderId="4" xfId="3" applyNumberFormat="1" applyFont="1" applyBorder="1" applyAlignment="1">
      <alignment horizontal="center" vertical="top" wrapText="1"/>
    </xf>
    <xf numFmtId="0" fontId="14" fillId="0" borderId="5" xfId="3" applyNumberFormat="1" applyFont="1" applyBorder="1" applyAlignment="1">
      <alignment horizontal="left" vertical="top" wrapText="1"/>
    </xf>
    <xf numFmtId="0" fontId="14" fillId="0" borderId="6" xfId="3" applyNumberFormat="1" applyFont="1" applyBorder="1" applyAlignment="1">
      <alignment horizontal="left" vertical="top"/>
    </xf>
    <xf numFmtId="0" fontId="14" fillId="0" borderId="6" xfId="3" applyNumberFormat="1" applyFont="1" applyBorder="1" applyAlignment="1">
      <alignment horizontal="left" vertical="top" wrapText="1"/>
    </xf>
    <xf numFmtId="0" fontId="14" fillId="0" borderId="7" xfId="3" applyNumberFormat="1" applyFont="1" applyBorder="1" applyAlignment="1">
      <alignment horizontal="left" vertical="top" wrapText="1"/>
    </xf>
    <xf numFmtId="0" fontId="14" fillId="0" borderId="6" xfId="3" applyFont="1" applyBorder="1" applyAlignment="1">
      <alignment vertical="top" wrapText="1"/>
    </xf>
    <xf numFmtId="0" fontId="14" fillId="0" borderId="6" xfId="3" applyNumberFormat="1" applyFont="1" applyBorder="1" applyAlignment="1">
      <alignment vertical="top" wrapText="1"/>
    </xf>
    <xf numFmtId="0" fontId="14" fillId="0" borderId="9" xfId="3" applyFont="1" applyBorder="1" applyAlignment="1">
      <alignment vertical="top" wrapText="1"/>
    </xf>
    <xf numFmtId="0" fontId="16" fillId="0" borderId="4" xfId="3" applyNumberFormat="1" applyFont="1" applyBorder="1" applyAlignment="1">
      <alignment horizontal="center" vertical="center"/>
    </xf>
    <xf numFmtId="0" fontId="14" fillId="0" borderId="6" xfId="3" applyFont="1" applyBorder="1"/>
    <xf numFmtId="0" fontId="14" fillId="0" borderId="6" xfId="3" applyNumberFormat="1" applyFont="1" applyBorder="1" applyAlignment="1">
      <alignment horizontal="left" vertical="center"/>
    </xf>
    <xf numFmtId="0" fontId="14" fillId="0" borderId="6" xfId="3" applyNumberFormat="1" applyFont="1" applyBorder="1" applyAlignment="1">
      <alignment horizontal="left" vertical="center" wrapText="1"/>
    </xf>
    <xf numFmtId="0" fontId="14" fillId="0" borderId="8" xfId="3" applyNumberFormat="1" applyFont="1" applyBorder="1" applyAlignment="1">
      <alignment horizontal="left" vertical="center" wrapText="1"/>
    </xf>
    <xf numFmtId="0" fontId="14" fillId="0" borderId="5" xfId="3" applyNumberFormat="1" applyFont="1" applyBorder="1" applyAlignment="1">
      <alignment horizontal="left" vertical="center"/>
    </xf>
    <xf numFmtId="0" fontId="14" fillId="0" borderId="7" xfId="3" applyNumberFormat="1" applyFont="1" applyBorder="1" applyAlignment="1">
      <alignment horizontal="left" vertical="top"/>
    </xf>
    <xf numFmtId="0" fontId="14" fillId="0" borderId="7" xfId="3" applyNumberFormat="1" applyFont="1" applyBorder="1" applyAlignment="1">
      <alignment horizontal="left" vertical="center"/>
    </xf>
    <xf numFmtId="0" fontId="14" fillId="0" borderId="7" xfId="3" applyNumberFormat="1" applyFont="1" applyBorder="1" applyAlignment="1">
      <alignment horizontal="left" vertical="center" wrapText="1"/>
    </xf>
    <xf numFmtId="0" fontId="14" fillId="0" borderId="9" xfId="3" applyNumberFormat="1" applyFont="1" applyBorder="1" applyAlignment="1">
      <alignment horizontal="left" vertical="center" wrapText="1"/>
    </xf>
    <xf numFmtId="0" fontId="12" fillId="0" borderId="4" xfId="3" applyNumberFormat="1" applyFont="1" applyBorder="1" applyAlignment="1">
      <alignment horizontal="center" vertical="center"/>
    </xf>
    <xf numFmtId="0" fontId="11" fillId="0" borderId="0" xfId="4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1" applyNumberFormat="1" applyFont="1" applyAlignment="1"/>
    <xf numFmtId="0" fontId="15" fillId="0" borderId="0" xfId="4" applyFont="1" applyAlignment="1">
      <alignment vertical="top" wrapText="1"/>
    </xf>
    <xf numFmtId="0" fontId="13" fillId="0" borderId="0" xfId="4" applyNumberFormat="1" applyFont="1" applyAlignment="1">
      <alignment vertical="top"/>
    </xf>
    <xf numFmtId="0" fontId="15" fillId="0" borderId="0" xfId="4" applyFont="1" applyAlignment="1">
      <alignment vertical="top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2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4" fillId="0" borderId="3" xfId="5" applyNumberFormat="1" applyFont="1" applyBorder="1" applyAlignment="1">
      <alignment horizontal="center" vertical="center"/>
    </xf>
    <xf numFmtId="0" fontId="14" fillId="3" borderId="3" xfId="5" applyNumberFormat="1" applyFont="1" applyFill="1" applyBorder="1" applyAlignment="1">
      <alignment horizontal="right" vertical="center"/>
    </xf>
    <xf numFmtId="0" fontId="12" fillId="0" borderId="3" xfId="5" applyNumberFormat="1" applyFont="1" applyBorder="1" applyAlignment="1">
      <alignment horizontal="center" vertical="center"/>
    </xf>
    <xf numFmtId="3" fontId="12" fillId="0" borderId="3" xfId="5" applyNumberFormat="1" applyFont="1" applyBorder="1" applyAlignment="1">
      <alignment horizontal="right" vertical="center"/>
    </xf>
    <xf numFmtId="0" fontId="12" fillId="0" borderId="8" xfId="5" applyNumberFormat="1" applyFont="1" applyBorder="1" applyAlignment="1">
      <alignment vertical="center" wrapText="1"/>
    </xf>
    <xf numFmtId="0" fontId="14" fillId="0" borderId="8" xfId="5" applyNumberFormat="1" applyFont="1" applyBorder="1" applyAlignment="1">
      <alignment vertical="center"/>
    </xf>
    <xf numFmtId="165" fontId="14" fillId="3" borderId="3" xfId="5" applyNumberFormat="1" applyFont="1" applyFill="1" applyBorder="1" applyAlignment="1">
      <alignment horizontal="right" vertical="center"/>
    </xf>
    <xf numFmtId="0" fontId="14" fillId="0" borderId="8" xfId="5" applyNumberFormat="1" applyFont="1" applyBorder="1" applyAlignment="1">
      <alignment vertical="top"/>
    </xf>
    <xf numFmtId="0" fontId="12" fillId="0" borderId="8" xfId="5" applyNumberFormat="1" applyFont="1" applyBorder="1" applyAlignment="1">
      <alignment vertical="center"/>
    </xf>
    <xf numFmtId="0" fontId="12" fillId="0" borderId="7" xfId="3" applyNumberFormat="1" applyFont="1" applyBorder="1" applyAlignment="1">
      <alignment horizontal="left" vertical="top" wrapText="1"/>
    </xf>
    <xf numFmtId="0" fontId="12" fillId="0" borderId="5" xfId="3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5" xfId="3" applyNumberFormat="1" applyFont="1" applyBorder="1" applyAlignment="1">
      <alignment horizontal="left" vertical="center"/>
    </xf>
    <xf numFmtId="0" fontId="12" fillId="0" borderId="5" xfId="3" applyNumberFormat="1" applyFont="1" applyBorder="1" applyAlignment="1">
      <alignment horizontal="left" vertical="top"/>
    </xf>
  </cellXfs>
  <cellStyles count="6">
    <cellStyle name="Обычный" xfId="0" builtinId="0"/>
    <cellStyle name="Обычный_Лист1" xfId="1"/>
    <cellStyle name="Обычный_Ф.2" xfId="5"/>
    <cellStyle name="Обычный_Ф2" xfId="2"/>
    <cellStyle name="Обычный_Ф3" xfId="3"/>
    <cellStyle name="Обычный_Ф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5" workbookViewId="0">
      <selection activeCell="E39" sqref="E39"/>
    </sheetView>
  </sheetViews>
  <sheetFormatPr defaultRowHeight="14.5" x14ac:dyDescent="0.35"/>
  <cols>
    <col min="1" max="1" width="51" customWidth="1"/>
    <col min="3" max="4" width="15.08984375" customWidth="1"/>
  </cols>
  <sheetData>
    <row r="1" spans="1:4" ht="45.5" customHeight="1" x14ac:dyDescent="0.35">
      <c r="A1" s="119" t="s">
        <v>131</v>
      </c>
      <c r="B1" s="120"/>
      <c r="C1" s="120"/>
      <c r="D1" s="120"/>
    </row>
    <row r="2" spans="1:4" x14ac:dyDescent="0.35">
      <c r="A2" s="121" t="s">
        <v>61</v>
      </c>
      <c r="B2" s="121"/>
      <c r="C2" s="121"/>
      <c r="D2" s="121"/>
    </row>
    <row r="3" spans="1:4" x14ac:dyDescent="0.35">
      <c r="A3" s="118" t="s">
        <v>140</v>
      </c>
      <c r="B3" s="118"/>
      <c r="C3" s="118"/>
      <c r="D3" s="118"/>
    </row>
    <row r="4" spans="1:4" x14ac:dyDescent="0.35">
      <c r="A4" s="1"/>
    </row>
    <row r="5" spans="1:4" ht="23" x14ac:dyDescent="0.35">
      <c r="A5" s="81" t="s">
        <v>0</v>
      </c>
      <c r="B5" s="82" t="s">
        <v>1</v>
      </c>
      <c r="C5" s="31" t="s">
        <v>141</v>
      </c>
      <c r="D5" s="31" t="s">
        <v>63</v>
      </c>
    </row>
    <row r="6" spans="1:4" x14ac:dyDescent="0.35">
      <c r="A6" s="81" t="s">
        <v>2</v>
      </c>
      <c r="B6" s="83"/>
      <c r="C6" s="84"/>
      <c r="D6" s="84"/>
    </row>
    <row r="7" spans="1:4" x14ac:dyDescent="0.35">
      <c r="A7" s="85" t="s">
        <v>3</v>
      </c>
      <c r="B7" s="83">
        <v>4</v>
      </c>
      <c r="C7" s="86">
        <f>SUM(C8:C9)</f>
        <v>5806</v>
      </c>
      <c r="D7" s="86">
        <f>SUM(D8:D9)</f>
        <v>18510</v>
      </c>
    </row>
    <row r="8" spans="1:4" x14ac:dyDescent="0.35">
      <c r="A8" s="85" t="s">
        <v>4</v>
      </c>
      <c r="B8" s="83"/>
      <c r="C8" s="87">
        <v>596</v>
      </c>
      <c r="D8" s="87">
        <v>2010</v>
      </c>
    </row>
    <row r="9" spans="1:4" x14ac:dyDescent="0.35">
      <c r="A9" s="85" t="s">
        <v>5</v>
      </c>
      <c r="B9" s="83"/>
      <c r="C9" s="87">
        <v>5210</v>
      </c>
      <c r="D9" s="87">
        <v>16500</v>
      </c>
    </row>
    <row r="10" spans="1:4" x14ac:dyDescent="0.35">
      <c r="A10" s="88" t="s">
        <v>6</v>
      </c>
      <c r="B10" s="83">
        <v>5</v>
      </c>
      <c r="C10" s="89">
        <v>376738</v>
      </c>
      <c r="D10" s="89">
        <v>268753</v>
      </c>
    </row>
    <row r="11" spans="1:4" ht="28" x14ac:dyDescent="0.35">
      <c r="A11" s="88" t="s">
        <v>7</v>
      </c>
      <c r="B11" s="83"/>
      <c r="C11" s="90">
        <v>39</v>
      </c>
      <c r="D11" s="90">
        <v>14</v>
      </c>
    </row>
    <row r="12" spans="1:4" x14ac:dyDescent="0.35">
      <c r="A12" s="88" t="s">
        <v>8</v>
      </c>
      <c r="B12" s="83"/>
      <c r="C12" s="89">
        <v>51275</v>
      </c>
      <c r="D12" s="90">
        <v>505</v>
      </c>
    </row>
    <row r="13" spans="1:4" x14ac:dyDescent="0.35">
      <c r="A13" s="88" t="s">
        <v>10</v>
      </c>
      <c r="B13" s="83">
        <v>6</v>
      </c>
      <c r="C13" s="89">
        <v>1296</v>
      </c>
      <c r="D13" s="89">
        <v>1606</v>
      </c>
    </row>
    <row r="14" spans="1:4" x14ac:dyDescent="0.35">
      <c r="A14" s="88" t="s">
        <v>11</v>
      </c>
      <c r="B14" s="83"/>
      <c r="C14" s="90">
        <v>176</v>
      </c>
      <c r="D14" s="90">
        <v>212</v>
      </c>
    </row>
    <row r="15" spans="1:4" x14ac:dyDescent="0.35">
      <c r="A15" s="88" t="s">
        <v>12</v>
      </c>
      <c r="B15" s="83"/>
      <c r="C15" s="90">
        <v>58</v>
      </c>
      <c r="D15" s="90">
        <v>47</v>
      </c>
    </row>
    <row r="16" spans="1:4" x14ac:dyDescent="0.35">
      <c r="A16" s="88" t="s">
        <v>13</v>
      </c>
      <c r="B16" s="83"/>
      <c r="C16" s="90">
        <v>828</v>
      </c>
      <c r="D16" s="90">
        <v>487</v>
      </c>
    </row>
    <row r="17" spans="1:5" x14ac:dyDescent="0.35">
      <c r="A17" s="88" t="s">
        <v>14</v>
      </c>
      <c r="B17" s="83"/>
      <c r="C17" s="90" t="s">
        <v>9</v>
      </c>
      <c r="D17" s="90" t="s">
        <v>9</v>
      </c>
    </row>
    <row r="18" spans="1:5" x14ac:dyDescent="0.35">
      <c r="A18" s="88" t="s">
        <v>15</v>
      </c>
      <c r="B18" s="83">
        <v>7</v>
      </c>
      <c r="C18" s="89">
        <v>1450</v>
      </c>
      <c r="D18" s="90">
        <v>603</v>
      </c>
    </row>
    <row r="19" spans="1:5" x14ac:dyDescent="0.35">
      <c r="A19" s="81" t="s">
        <v>16</v>
      </c>
      <c r="B19" s="82"/>
      <c r="C19" s="86">
        <f>SUM(C10:C18)+C7</f>
        <v>437666</v>
      </c>
      <c r="D19" s="86">
        <f>SUM(D10:D18)+D7</f>
        <v>290737</v>
      </c>
    </row>
    <row r="20" spans="1:5" x14ac:dyDescent="0.35">
      <c r="A20" s="81" t="s">
        <v>17</v>
      </c>
      <c r="B20" s="82"/>
      <c r="C20" s="84"/>
      <c r="D20" s="84"/>
    </row>
    <row r="21" spans="1:5" x14ac:dyDescent="0.35">
      <c r="A21" s="88" t="s">
        <v>18</v>
      </c>
      <c r="B21" s="83">
        <v>8</v>
      </c>
      <c r="C21" s="89">
        <v>60405</v>
      </c>
      <c r="D21" s="89">
        <v>2798</v>
      </c>
    </row>
    <row r="22" spans="1:5" x14ac:dyDescent="0.35">
      <c r="A22" s="88" t="s">
        <v>151</v>
      </c>
      <c r="B22" s="83">
        <v>9</v>
      </c>
      <c r="C22" s="89">
        <v>30000</v>
      </c>
      <c r="D22" s="89"/>
    </row>
    <row r="23" spans="1:5" x14ac:dyDescent="0.35">
      <c r="A23" s="88" t="s">
        <v>19</v>
      </c>
      <c r="B23" s="83"/>
      <c r="C23" s="90">
        <v>1564</v>
      </c>
      <c r="D23" s="90">
        <v>243</v>
      </c>
    </row>
    <row r="24" spans="1:5" ht="28" x14ac:dyDescent="0.35">
      <c r="A24" s="88" t="s">
        <v>20</v>
      </c>
      <c r="B24" s="83"/>
      <c r="C24" s="89">
        <v>1232</v>
      </c>
      <c r="D24" s="89">
        <v>1232</v>
      </c>
    </row>
    <row r="25" spans="1:5" ht="28" x14ac:dyDescent="0.35">
      <c r="A25" s="88" t="s">
        <v>21</v>
      </c>
      <c r="B25" s="83">
        <v>10</v>
      </c>
      <c r="C25" s="89">
        <v>0</v>
      </c>
      <c r="D25" s="89">
        <v>15521</v>
      </c>
    </row>
    <row r="26" spans="1:5" x14ac:dyDescent="0.35">
      <c r="A26" s="88" t="s">
        <v>22</v>
      </c>
      <c r="B26" s="83"/>
      <c r="C26" s="84">
        <v>117</v>
      </c>
      <c r="D26" s="84">
        <v>117</v>
      </c>
    </row>
    <row r="27" spans="1:5" x14ac:dyDescent="0.35">
      <c r="A27" s="88" t="s">
        <v>23</v>
      </c>
      <c r="B27" s="83"/>
      <c r="C27" s="84">
        <v>873</v>
      </c>
      <c r="D27" s="84">
        <v>429</v>
      </c>
    </row>
    <row r="28" spans="1:5" x14ac:dyDescent="0.35">
      <c r="A28" s="81" t="s">
        <v>24</v>
      </c>
      <c r="B28" s="82"/>
      <c r="C28" s="91">
        <f>SUM(C21:C27)</f>
        <v>94191</v>
      </c>
      <c r="D28" s="91">
        <f>SUM(D21:D27)</f>
        <v>20340</v>
      </c>
    </row>
    <row r="29" spans="1:5" x14ac:dyDescent="0.35">
      <c r="A29" s="81" t="s">
        <v>25</v>
      </c>
      <c r="B29" s="82"/>
      <c r="C29" s="84"/>
      <c r="D29" s="84"/>
    </row>
    <row r="30" spans="1:5" x14ac:dyDescent="0.35">
      <c r="A30" s="88" t="s">
        <v>26</v>
      </c>
      <c r="B30" s="83">
        <v>11</v>
      </c>
      <c r="C30" s="92">
        <v>100000</v>
      </c>
      <c r="D30" s="92">
        <v>100000</v>
      </c>
    </row>
    <row r="31" spans="1:5" ht="28" x14ac:dyDescent="0.35">
      <c r="A31" s="88" t="s">
        <v>27</v>
      </c>
      <c r="B31" s="83">
        <v>11</v>
      </c>
      <c r="C31" s="86">
        <f>SUM(C32:C33)</f>
        <v>243475</v>
      </c>
      <c r="D31" s="86">
        <f>SUM(D32:D33)</f>
        <v>170397</v>
      </c>
      <c r="E31" s="2"/>
    </row>
    <row r="32" spans="1:5" x14ac:dyDescent="0.35">
      <c r="A32" s="85" t="s">
        <v>28</v>
      </c>
      <c r="B32" s="83"/>
      <c r="C32" s="93">
        <v>170538</v>
      </c>
      <c r="D32" s="93">
        <v>107981</v>
      </c>
    </row>
    <row r="33" spans="1:4" x14ac:dyDescent="0.35">
      <c r="A33" s="85" t="s">
        <v>29</v>
      </c>
      <c r="B33" s="83"/>
      <c r="C33" s="87">
        <v>72937</v>
      </c>
      <c r="D33" s="87">
        <v>62416</v>
      </c>
    </row>
    <row r="34" spans="1:4" x14ac:dyDescent="0.35">
      <c r="A34" s="81" t="s">
        <v>30</v>
      </c>
      <c r="B34" s="82"/>
      <c r="C34" s="86">
        <f>C30+C31</f>
        <v>343475</v>
      </c>
      <c r="D34" s="86">
        <f>D30+D31</f>
        <v>270397</v>
      </c>
    </row>
    <row r="35" spans="1:4" x14ac:dyDescent="0.35">
      <c r="A35" s="81" t="s">
        <v>31</v>
      </c>
      <c r="B35" s="82"/>
      <c r="C35" s="86">
        <f>C34+C28</f>
        <v>437666</v>
      </c>
      <c r="D35" s="86">
        <f>D34+D28</f>
        <v>290737</v>
      </c>
    </row>
    <row r="36" spans="1:4" x14ac:dyDescent="0.35">
      <c r="A36" s="3"/>
      <c r="C36" s="2"/>
    </row>
    <row r="37" spans="1:4" x14ac:dyDescent="0.35">
      <c r="A37" s="3"/>
      <c r="C37" s="2"/>
    </row>
    <row r="38" spans="1:4" x14ac:dyDescent="0.35">
      <c r="A38" s="4" t="s">
        <v>153</v>
      </c>
    </row>
    <row r="39" spans="1:4" x14ac:dyDescent="0.35">
      <c r="A39" s="3"/>
    </row>
    <row r="40" spans="1:4" x14ac:dyDescent="0.35">
      <c r="A40" s="3"/>
    </row>
    <row r="41" spans="1:4" x14ac:dyDescent="0.35">
      <c r="A41" s="10" t="s">
        <v>32</v>
      </c>
      <c r="B41" s="122"/>
      <c r="C41" s="122"/>
      <c r="D41" s="122"/>
    </row>
    <row r="42" spans="1:4" x14ac:dyDescent="0.35">
      <c r="A42" s="10" t="s">
        <v>33</v>
      </c>
      <c r="B42" s="122"/>
      <c r="C42" s="122"/>
      <c r="D42" s="122"/>
    </row>
    <row r="43" spans="1:4" x14ac:dyDescent="0.35">
      <c r="A43" s="11" t="s">
        <v>34</v>
      </c>
      <c r="B43" s="123"/>
      <c r="C43" s="123"/>
      <c r="D43" s="123"/>
    </row>
    <row r="44" spans="1:4" x14ac:dyDescent="0.35">
      <c r="A44" s="3" t="s">
        <v>35</v>
      </c>
    </row>
    <row r="45" spans="1:4" x14ac:dyDescent="0.35">
      <c r="A45" s="117" t="s">
        <v>51</v>
      </c>
      <c r="B45" s="117"/>
      <c r="C45" s="117"/>
      <c r="D45" s="117"/>
    </row>
  </sheetData>
  <mergeCells count="7">
    <mergeCell ref="A45:D45"/>
    <mergeCell ref="A3:D3"/>
    <mergeCell ref="A1:D1"/>
    <mergeCell ref="A2:D2"/>
    <mergeCell ref="B41:D41"/>
    <mergeCell ref="B42:D42"/>
    <mergeCell ref="B43:D43"/>
  </mergeCells>
  <pageMargins left="0.7" right="0.22" top="0.75" bottom="0.27" header="0.3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2" workbookViewId="0">
      <selection activeCell="A28" sqref="A28"/>
    </sheetView>
  </sheetViews>
  <sheetFormatPr defaultRowHeight="14.5" x14ac:dyDescent="0.35"/>
  <cols>
    <col min="1" max="1" width="43.54296875" customWidth="1"/>
    <col min="2" max="2" width="10.1796875" customWidth="1"/>
    <col min="3" max="4" width="18" customWidth="1"/>
  </cols>
  <sheetData>
    <row r="1" spans="1:4" s="26" customFormat="1" x14ac:dyDescent="0.35">
      <c r="A1" s="104" t="s">
        <v>133</v>
      </c>
      <c r="B1" s="27"/>
      <c r="C1" s="27"/>
      <c r="D1" s="27"/>
    </row>
    <row r="2" spans="1:4" s="26" customFormat="1" x14ac:dyDescent="0.35">
      <c r="A2" s="27"/>
      <c r="B2" s="27"/>
      <c r="C2" s="27"/>
      <c r="D2" s="27"/>
    </row>
    <row r="3" spans="1:4" s="26" customFormat="1" ht="16.5" customHeight="1" x14ac:dyDescent="0.35">
      <c r="A3" s="28" t="s">
        <v>62</v>
      </c>
      <c r="B3" s="28"/>
      <c r="C3" s="28"/>
      <c r="D3" s="28"/>
    </row>
    <row r="4" spans="1:4" s="26" customFormat="1" x14ac:dyDescent="0.35">
      <c r="A4" s="29" t="s">
        <v>142</v>
      </c>
      <c r="B4" s="29"/>
      <c r="C4" s="29"/>
      <c r="D4" s="29"/>
    </row>
    <row r="5" spans="1:4" x14ac:dyDescent="0.35">
      <c r="A5" s="3"/>
    </row>
    <row r="6" spans="1:4" x14ac:dyDescent="0.35">
      <c r="A6" s="3"/>
    </row>
    <row r="7" spans="1:4" ht="46" x14ac:dyDescent="0.35">
      <c r="A7" s="94" t="s">
        <v>37</v>
      </c>
      <c r="B7" s="95" t="s">
        <v>1</v>
      </c>
      <c r="C7" s="96" t="s">
        <v>146</v>
      </c>
      <c r="D7" s="96" t="s">
        <v>147</v>
      </c>
    </row>
    <row r="8" spans="1:4" x14ac:dyDescent="0.35">
      <c r="A8" s="94" t="s">
        <v>38</v>
      </c>
      <c r="B8" s="97"/>
      <c r="C8" s="98"/>
      <c r="D8" s="98"/>
    </row>
    <row r="9" spans="1:4" x14ac:dyDescent="0.35">
      <c r="A9" s="85" t="s">
        <v>39</v>
      </c>
      <c r="B9" s="97">
        <v>12</v>
      </c>
      <c r="C9" s="99">
        <f>SUM(C10:C11)</f>
        <v>97857</v>
      </c>
      <c r="D9" s="99">
        <f>SUM(D10:D11)</f>
        <v>82965</v>
      </c>
    </row>
    <row r="10" spans="1:4" ht="28" x14ac:dyDescent="0.35">
      <c r="A10" s="85" t="s">
        <v>40</v>
      </c>
      <c r="B10" s="100"/>
      <c r="C10" s="101">
        <v>97272</v>
      </c>
      <c r="D10" s="101">
        <v>82230</v>
      </c>
    </row>
    <row r="11" spans="1:4" ht="28" x14ac:dyDescent="0.35">
      <c r="A11" s="85" t="s">
        <v>41</v>
      </c>
      <c r="B11" s="102"/>
      <c r="C11" s="87">
        <v>585</v>
      </c>
      <c r="D11" s="87">
        <v>735</v>
      </c>
    </row>
    <row r="12" spans="1:4" x14ac:dyDescent="0.35">
      <c r="A12" s="85" t="s">
        <v>42</v>
      </c>
      <c r="B12" s="97"/>
      <c r="C12" s="89">
        <v>1571</v>
      </c>
      <c r="D12" s="89">
        <v>1846</v>
      </c>
    </row>
    <row r="13" spans="1:4" x14ac:dyDescent="0.35">
      <c r="A13" s="94" t="s">
        <v>43</v>
      </c>
      <c r="B13" s="97"/>
      <c r="C13" s="90"/>
      <c r="D13" s="90"/>
    </row>
    <row r="14" spans="1:4" ht="28" x14ac:dyDescent="0.35">
      <c r="A14" s="85" t="s">
        <v>44</v>
      </c>
      <c r="B14" s="97">
        <v>13</v>
      </c>
      <c r="C14" s="89">
        <f>4127-2600</f>
        <v>1527</v>
      </c>
      <c r="D14" s="89">
        <v>1651</v>
      </c>
    </row>
    <row r="15" spans="1:4" x14ac:dyDescent="0.35">
      <c r="A15" s="85" t="s">
        <v>45</v>
      </c>
      <c r="B15" s="97">
        <v>14</v>
      </c>
      <c r="C15" s="89">
        <v>6397</v>
      </c>
      <c r="D15" s="89">
        <v>6833</v>
      </c>
    </row>
    <row r="16" spans="1:4" x14ac:dyDescent="0.35">
      <c r="A16" s="85" t="s">
        <v>46</v>
      </c>
      <c r="B16" s="97"/>
      <c r="C16" s="89">
        <v>4798</v>
      </c>
      <c r="D16" s="89">
        <v>552</v>
      </c>
    </row>
    <row r="17" spans="1:4" ht="28" x14ac:dyDescent="0.35">
      <c r="A17" s="85" t="s">
        <v>47</v>
      </c>
      <c r="B17" s="97">
        <v>15</v>
      </c>
      <c r="C17" s="89">
        <v>13769</v>
      </c>
      <c r="D17" s="89">
        <v>9389</v>
      </c>
    </row>
    <row r="18" spans="1:4" x14ac:dyDescent="0.35">
      <c r="A18" s="85" t="s">
        <v>150</v>
      </c>
      <c r="B18" s="97"/>
      <c r="C18" s="89"/>
      <c r="D18" s="89">
        <v>15</v>
      </c>
    </row>
    <row r="19" spans="1:4" x14ac:dyDescent="0.35">
      <c r="A19" s="94" t="s">
        <v>48</v>
      </c>
      <c r="B19" s="95"/>
      <c r="C19" s="99">
        <f>C9+C12-C14-C15-C16-C17-C18</f>
        <v>72937</v>
      </c>
      <c r="D19" s="99">
        <f>D9+D12-D14-D15-D16-D17-D18</f>
        <v>66371</v>
      </c>
    </row>
    <row r="20" spans="1:4" x14ac:dyDescent="0.35">
      <c r="A20" s="85" t="s">
        <v>49</v>
      </c>
      <c r="B20" s="97"/>
      <c r="C20" s="90"/>
      <c r="D20" s="90"/>
    </row>
    <row r="21" spans="1:4" x14ac:dyDescent="0.35">
      <c r="A21" s="94" t="s">
        <v>135</v>
      </c>
      <c r="B21" s="95"/>
      <c r="C21" s="103">
        <f>C19</f>
        <v>72937</v>
      </c>
      <c r="D21" s="103">
        <f>D19</f>
        <v>66371</v>
      </c>
    </row>
    <row r="22" spans="1:4" x14ac:dyDescent="0.35">
      <c r="A22" s="111" t="s">
        <v>136</v>
      </c>
      <c r="B22" s="106"/>
      <c r="C22" s="107" t="s">
        <v>9</v>
      </c>
      <c r="D22" s="107" t="s">
        <v>9</v>
      </c>
    </row>
    <row r="23" spans="1:4" x14ac:dyDescent="0.35">
      <c r="A23" s="110" t="s">
        <v>137</v>
      </c>
      <c r="B23" s="108"/>
      <c r="C23" s="109">
        <f>C21</f>
        <v>72937</v>
      </c>
      <c r="D23" s="109">
        <f>D21</f>
        <v>66371</v>
      </c>
    </row>
    <row r="24" spans="1:4" x14ac:dyDescent="0.35">
      <c r="A24" s="113" t="s">
        <v>138</v>
      </c>
      <c r="B24" s="106"/>
      <c r="C24" s="112">
        <v>0</v>
      </c>
      <c r="D24" s="112">
        <v>0</v>
      </c>
    </row>
    <row r="25" spans="1:4" x14ac:dyDescent="0.35">
      <c r="A25" s="114" t="s">
        <v>139</v>
      </c>
      <c r="B25" s="108"/>
      <c r="C25" s="109">
        <f>C23</f>
        <v>72937</v>
      </c>
      <c r="D25" s="109">
        <f>D23</f>
        <v>66371</v>
      </c>
    </row>
    <row r="26" spans="1:4" x14ac:dyDescent="0.35">
      <c r="A26" s="9"/>
    </row>
    <row r="27" spans="1:4" x14ac:dyDescent="0.35">
      <c r="A27" s="9"/>
    </row>
    <row r="28" spans="1:4" x14ac:dyDescent="0.35">
      <c r="A28" s="4" t="s">
        <v>153</v>
      </c>
    </row>
    <row r="29" spans="1:4" x14ac:dyDescent="0.35">
      <c r="A29" s="9"/>
    </row>
    <row r="30" spans="1:4" x14ac:dyDescent="0.35">
      <c r="A30" s="9"/>
    </row>
    <row r="31" spans="1:4" x14ac:dyDescent="0.35">
      <c r="A31" s="9"/>
    </row>
    <row r="32" spans="1:4" x14ac:dyDescent="0.35">
      <c r="A32" s="10" t="s">
        <v>32</v>
      </c>
      <c r="B32" s="122"/>
      <c r="C32" s="122"/>
      <c r="D32" s="122"/>
    </row>
    <row r="33" spans="1:4" x14ac:dyDescent="0.35">
      <c r="A33" s="10" t="s">
        <v>33</v>
      </c>
      <c r="B33" s="122"/>
      <c r="C33" s="122"/>
      <c r="D33" s="122"/>
    </row>
    <row r="34" spans="1:4" x14ac:dyDescent="0.35">
      <c r="A34" s="11" t="s">
        <v>34</v>
      </c>
      <c r="B34" s="123"/>
      <c r="C34" s="123"/>
      <c r="D34" s="123"/>
    </row>
    <row r="37" spans="1:4" x14ac:dyDescent="0.35">
      <c r="A37" s="117" t="s">
        <v>50</v>
      </c>
      <c r="B37" s="117"/>
      <c r="C37" s="117"/>
      <c r="D37" s="117"/>
    </row>
  </sheetData>
  <mergeCells count="4">
    <mergeCell ref="B32:D32"/>
    <mergeCell ref="B33:D33"/>
    <mergeCell ref="B34:D34"/>
    <mergeCell ref="A37:D37"/>
  </mergeCells>
  <pageMargins left="0.7" right="0.2800000000000000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74" workbookViewId="0">
      <selection activeCell="A85" sqref="A85"/>
    </sheetView>
  </sheetViews>
  <sheetFormatPr defaultRowHeight="14.5" x14ac:dyDescent="0.35"/>
  <cols>
    <col min="1" max="1" width="57" customWidth="1"/>
    <col min="2" max="3" width="17.6328125" customWidth="1"/>
  </cols>
  <sheetData>
    <row r="1" spans="1:10" s="26" customFormat="1" x14ac:dyDescent="0.35">
      <c r="A1" s="36" t="s">
        <v>132</v>
      </c>
      <c r="B1" s="36"/>
      <c r="C1" s="36"/>
      <c r="D1" s="32"/>
    </row>
    <row r="2" spans="1:10" s="26" customFormat="1" x14ac:dyDescent="0.35">
      <c r="A2" s="36"/>
      <c r="B2" s="36"/>
      <c r="C2" s="36"/>
      <c r="D2" s="32"/>
    </row>
    <row r="3" spans="1:10" s="26" customFormat="1" x14ac:dyDescent="0.35">
      <c r="A3" s="35" t="s">
        <v>64</v>
      </c>
      <c r="B3" s="35"/>
      <c r="C3" s="35"/>
      <c r="D3" s="35"/>
      <c r="E3" s="35"/>
      <c r="F3" s="35"/>
      <c r="G3" s="35"/>
      <c r="H3" s="33"/>
      <c r="I3" s="33"/>
      <c r="J3" s="33"/>
    </row>
    <row r="4" spans="1:10" s="26" customFormat="1" x14ac:dyDescent="0.35">
      <c r="A4" s="29" t="s">
        <v>142</v>
      </c>
      <c r="B4" s="37"/>
      <c r="C4" s="37"/>
      <c r="D4" s="34"/>
      <c r="E4" s="33"/>
      <c r="F4" s="33"/>
      <c r="G4" s="33"/>
      <c r="H4" s="33"/>
      <c r="I4" s="33"/>
      <c r="J4" s="33"/>
    </row>
    <row r="5" spans="1:10" x14ac:dyDescent="0.35">
      <c r="A5" s="7" t="s">
        <v>36</v>
      </c>
    </row>
    <row r="6" spans="1:10" ht="15" thickBot="1" x14ac:dyDescent="0.4">
      <c r="A6" s="8"/>
    </row>
    <row r="7" spans="1:10" ht="34.5" x14ac:dyDescent="0.35">
      <c r="A7" s="55" t="s">
        <v>37</v>
      </c>
      <c r="B7" s="30" t="s">
        <v>148</v>
      </c>
      <c r="C7" s="30" t="s">
        <v>149</v>
      </c>
    </row>
    <row r="8" spans="1:10" x14ac:dyDescent="0.35">
      <c r="A8" s="56" t="s">
        <v>65</v>
      </c>
      <c r="B8" s="38" t="s">
        <v>66</v>
      </c>
      <c r="C8" s="38" t="s">
        <v>67</v>
      </c>
    </row>
    <row r="9" spans="1:10" x14ac:dyDescent="0.35">
      <c r="A9" s="125" t="s">
        <v>68</v>
      </c>
      <c r="B9" s="125"/>
      <c r="C9" s="125"/>
    </row>
    <row r="10" spans="1:10" x14ac:dyDescent="0.35">
      <c r="A10" s="57" t="s">
        <v>69</v>
      </c>
      <c r="B10" s="39">
        <f>SUM(B12:B17)</f>
        <v>26120589</v>
      </c>
      <c r="C10" s="39">
        <f>SUM(C12:C17)</f>
        <v>1706690.4</v>
      </c>
    </row>
    <row r="11" spans="1:10" x14ac:dyDescent="0.35">
      <c r="A11" s="58" t="s">
        <v>70</v>
      </c>
      <c r="B11" s="40"/>
      <c r="C11" s="40"/>
    </row>
    <row r="12" spans="1:10" x14ac:dyDescent="0.35">
      <c r="A12" s="59" t="s">
        <v>71</v>
      </c>
      <c r="B12" s="41" t="s">
        <v>9</v>
      </c>
      <c r="C12" s="41" t="s">
        <v>9</v>
      </c>
    </row>
    <row r="13" spans="1:10" x14ac:dyDescent="0.35">
      <c r="A13" s="59" t="s">
        <v>72</v>
      </c>
      <c r="B13" s="41" t="s">
        <v>9</v>
      </c>
      <c r="C13" s="41" t="s">
        <v>9</v>
      </c>
    </row>
    <row r="14" spans="1:10" x14ac:dyDescent="0.35">
      <c r="A14" s="59" t="s">
        <v>73</v>
      </c>
      <c r="B14" s="41" t="s">
        <v>9</v>
      </c>
      <c r="C14" s="41" t="s">
        <v>9</v>
      </c>
    </row>
    <row r="15" spans="1:10" x14ac:dyDescent="0.35">
      <c r="A15" s="59" t="s">
        <v>74</v>
      </c>
      <c r="B15" s="41" t="s">
        <v>9</v>
      </c>
      <c r="C15" s="41" t="s">
        <v>9</v>
      </c>
    </row>
    <row r="16" spans="1:10" x14ac:dyDescent="0.35">
      <c r="A16" s="59" t="s">
        <v>75</v>
      </c>
      <c r="B16" s="41">
        <v>471770</v>
      </c>
      <c r="C16" s="41">
        <v>701145.41</v>
      </c>
    </row>
    <row r="17" spans="1:3" x14ac:dyDescent="0.35">
      <c r="A17" s="59" t="s">
        <v>76</v>
      </c>
      <c r="B17" s="41">
        <f>24890000+500000+258819</f>
        <v>25648819</v>
      </c>
      <c r="C17" s="41">
        <f>2625.52+73319+408506+521094.47</f>
        <v>1005544.99</v>
      </c>
    </row>
    <row r="18" spans="1:3" x14ac:dyDescent="0.35">
      <c r="A18" s="60" t="s">
        <v>77</v>
      </c>
      <c r="B18" s="42">
        <f>B10-B27</f>
        <v>123647115.59000005</v>
      </c>
      <c r="C18" s="42">
        <f>C10-C27</f>
        <v>30809639.780000001</v>
      </c>
    </row>
    <row r="19" spans="1:3" x14ac:dyDescent="0.35">
      <c r="A19" s="60" t="s">
        <v>70</v>
      </c>
      <c r="B19" s="40"/>
      <c r="C19" s="40"/>
    </row>
    <row r="20" spans="1:3" x14ac:dyDescent="0.35">
      <c r="A20" s="59" t="s">
        <v>78</v>
      </c>
      <c r="B20" s="41">
        <f>5854169.6-B21+1592951.33</f>
        <v>7270197.5499999998</v>
      </c>
      <c r="C20" s="41">
        <f>7275186.49-C21-C45</f>
        <v>3699370.7300000004</v>
      </c>
    </row>
    <row r="21" spans="1:3" x14ac:dyDescent="0.35">
      <c r="A21" s="59" t="s">
        <v>79</v>
      </c>
      <c r="B21" s="41">
        <v>176923.38</v>
      </c>
      <c r="C21" s="41">
        <v>2297278.7599999998</v>
      </c>
    </row>
    <row r="22" spans="1:3" x14ac:dyDescent="0.35">
      <c r="A22" s="59" t="s">
        <v>80</v>
      </c>
      <c r="B22" s="41">
        <v>9791256.4199999999</v>
      </c>
      <c r="C22" s="41">
        <v>9026437</v>
      </c>
    </row>
    <row r="23" spans="1:3" x14ac:dyDescent="0.35">
      <c r="A23" s="59" t="s">
        <v>81</v>
      </c>
      <c r="B23" s="41" t="s">
        <v>9</v>
      </c>
      <c r="C23" s="41" t="s">
        <v>9</v>
      </c>
    </row>
    <row r="24" spans="1:3" x14ac:dyDescent="0.35">
      <c r="A24" s="59" t="s">
        <v>82</v>
      </c>
      <c r="B24" s="41" t="s">
        <v>9</v>
      </c>
      <c r="C24" s="41" t="s">
        <v>9</v>
      </c>
    </row>
    <row r="25" spans="1:3" x14ac:dyDescent="0.35">
      <c r="A25" s="59" t="s">
        <v>83</v>
      </c>
      <c r="B25" s="43">
        <f>17306225.9+512021.5</f>
        <v>17818247.399999999</v>
      </c>
      <c r="C25" s="43">
        <v>13773396.27</v>
      </c>
    </row>
    <row r="26" spans="1:3" x14ac:dyDescent="0.35">
      <c r="A26" s="59" t="s">
        <v>84</v>
      </c>
      <c r="B26" s="43">
        <f>B18-B20-B21-B22-B25</f>
        <v>88590490.840000063</v>
      </c>
      <c r="C26" s="43">
        <f>C18-C20-C21-C22-C25</f>
        <v>2013157.0199999996</v>
      </c>
    </row>
    <row r="27" spans="1:3" x14ac:dyDescent="0.35">
      <c r="A27" s="60" t="s">
        <v>85</v>
      </c>
      <c r="B27" s="42">
        <f>B81-B78-B61</f>
        <v>-97526526.590000048</v>
      </c>
      <c r="C27" s="42">
        <f>C81-C78-C61</f>
        <v>-29102949.380000003</v>
      </c>
    </row>
    <row r="28" spans="1:3" x14ac:dyDescent="0.35">
      <c r="A28" s="125" t="s">
        <v>86</v>
      </c>
      <c r="B28" s="125"/>
      <c r="C28" s="125"/>
    </row>
    <row r="29" spans="1:3" x14ac:dyDescent="0.35">
      <c r="A29" s="116" t="s">
        <v>69</v>
      </c>
      <c r="B29" s="39">
        <f>SUM(B31:B42)</f>
        <v>0</v>
      </c>
      <c r="C29" s="39">
        <f>SUM(C31:C42)</f>
        <v>0</v>
      </c>
    </row>
    <row r="30" spans="1:3" x14ac:dyDescent="0.35">
      <c r="A30" s="60" t="s">
        <v>70</v>
      </c>
      <c r="B30" s="40"/>
      <c r="C30" s="40"/>
    </row>
    <row r="31" spans="1:3" x14ac:dyDescent="0.35">
      <c r="A31" s="59" t="s">
        <v>87</v>
      </c>
      <c r="B31" s="41" t="s">
        <v>9</v>
      </c>
      <c r="C31" s="41" t="s">
        <v>9</v>
      </c>
    </row>
    <row r="32" spans="1:3" x14ac:dyDescent="0.35">
      <c r="A32" s="59" t="s">
        <v>88</v>
      </c>
      <c r="B32" s="43" t="s">
        <v>9</v>
      </c>
      <c r="C32" s="43" t="s">
        <v>9</v>
      </c>
    </row>
    <row r="33" spans="1:3" x14ac:dyDescent="0.35">
      <c r="A33" s="59" t="s">
        <v>89</v>
      </c>
      <c r="B33" s="43" t="s">
        <v>9</v>
      </c>
      <c r="C33" s="43" t="s">
        <v>9</v>
      </c>
    </row>
    <row r="34" spans="1:3" ht="23" x14ac:dyDescent="0.35">
      <c r="A34" s="60" t="s">
        <v>90</v>
      </c>
      <c r="B34" s="41" t="s">
        <v>9</v>
      </c>
      <c r="C34" s="41" t="s">
        <v>9</v>
      </c>
    </row>
    <row r="35" spans="1:3" x14ac:dyDescent="0.35">
      <c r="A35" s="59" t="s">
        <v>91</v>
      </c>
      <c r="B35" s="43" t="s">
        <v>9</v>
      </c>
      <c r="C35" s="43" t="s">
        <v>9</v>
      </c>
    </row>
    <row r="36" spans="1:3" ht="23" x14ac:dyDescent="0.35">
      <c r="A36" s="59" t="s">
        <v>92</v>
      </c>
      <c r="B36" s="43" t="s">
        <v>9</v>
      </c>
      <c r="C36" s="43" t="s">
        <v>9</v>
      </c>
    </row>
    <row r="37" spans="1:3" x14ac:dyDescent="0.35">
      <c r="A37" s="59" t="s">
        <v>93</v>
      </c>
      <c r="B37" s="43" t="s">
        <v>9</v>
      </c>
      <c r="C37" s="43" t="s">
        <v>9</v>
      </c>
    </row>
    <row r="38" spans="1:3" x14ac:dyDescent="0.35">
      <c r="A38" s="59" t="s">
        <v>94</v>
      </c>
      <c r="B38" s="43" t="s">
        <v>9</v>
      </c>
      <c r="C38" s="43" t="s">
        <v>9</v>
      </c>
    </row>
    <row r="39" spans="1:3" x14ac:dyDescent="0.35">
      <c r="A39" s="59" t="s">
        <v>95</v>
      </c>
      <c r="B39" s="43"/>
      <c r="C39" s="43" t="s">
        <v>9</v>
      </c>
    </row>
    <row r="40" spans="1:3" x14ac:dyDescent="0.35">
      <c r="A40" s="59" t="s">
        <v>96</v>
      </c>
      <c r="B40" s="43" t="s">
        <v>9</v>
      </c>
      <c r="C40" s="43" t="s">
        <v>9</v>
      </c>
    </row>
    <row r="41" spans="1:3" x14ac:dyDescent="0.35">
      <c r="A41" s="59" t="s">
        <v>75</v>
      </c>
      <c r="B41" s="43"/>
      <c r="C41" s="43"/>
    </row>
    <row r="42" spans="1:3" x14ac:dyDescent="0.35">
      <c r="A42" s="59" t="s">
        <v>76</v>
      </c>
      <c r="B42" s="43" t="s">
        <v>9</v>
      </c>
      <c r="C42" s="43"/>
    </row>
    <row r="43" spans="1:3" x14ac:dyDescent="0.35">
      <c r="A43" s="115" t="s">
        <v>77</v>
      </c>
      <c r="B43" s="39">
        <f>SUM(B45:B52)+SUM(B56:B60)</f>
        <v>0</v>
      </c>
      <c r="C43" s="39">
        <f>SUM(C45:C52)+SUM(C56:C60)</f>
        <v>1278537</v>
      </c>
    </row>
    <row r="44" spans="1:3" x14ac:dyDescent="0.35">
      <c r="A44" s="60" t="s">
        <v>70</v>
      </c>
      <c r="B44" s="44"/>
      <c r="C44" s="40">
        <v>0</v>
      </c>
    </row>
    <row r="45" spans="1:3" x14ac:dyDescent="0.35">
      <c r="A45" s="59" t="s">
        <v>97</v>
      </c>
      <c r="B45" s="41" t="s">
        <v>9</v>
      </c>
      <c r="C45" s="43">
        <v>1278537</v>
      </c>
    </row>
    <row r="46" spans="1:3" x14ac:dyDescent="0.35">
      <c r="A46" s="59" t="s">
        <v>98</v>
      </c>
      <c r="B46" s="43" t="s">
        <v>9</v>
      </c>
      <c r="C46" s="43"/>
    </row>
    <row r="47" spans="1:3" x14ac:dyDescent="0.35">
      <c r="A47" s="61" t="s">
        <v>99</v>
      </c>
      <c r="B47" s="41" t="s">
        <v>9</v>
      </c>
      <c r="C47" s="41" t="s">
        <v>9</v>
      </c>
    </row>
    <row r="48" spans="1:3" ht="23" x14ac:dyDescent="0.35">
      <c r="A48" s="62" t="s">
        <v>100</v>
      </c>
      <c r="B48" s="41" t="s">
        <v>9</v>
      </c>
      <c r="C48" s="41" t="s">
        <v>9</v>
      </c>
    </row>
    <row r="49" spans="1:3" x14ac:dyDescent="0.35">
      <c r="A49" s="61" t="s">
        <v>101</v>
      </c>
      <c r="B49" s="41" t="s">
        <v>9</v>
      </c>
      <c r="C49" s="41" t="s">
        <v>9</v>
      </c>
    </row>
    <row r="50" spans="1:3" x14ac:dyDescent="0.35">
      <c r="A50" s="61" t="s">
        <v>128</v>
      </c>
      <c r="B50" s="41"/>
      <c r="C50" s="41" t="s">
        <v>9</v>
      </c>
    </row>
    <row r="51" spans="1:3" x14ac:dyDescent="0.35">
      <c r="A51" s="62" t="s">
        <v>102</v>
      </c>
      <c r="B51" s="41" t="s">
        <v>9</v>
      </c>
      <c r="C51" s="41" t="s">
        <v>9</v>
      </c>
    </row>
    <row r="52" spans="1:3" x14ac:dyDescent="0.35">
      <c r="A52" s="63" t="s">
        <v>81</v>
      </c>
      <c r="B52" s="41" t="s">
        <v>9</v>
      </c>
      <c r="C52" s="41" t="s">
        <v>9</v>
      </c>
    </row>
    <row r="53" spans="1:3" ht="15" thickBot="1" x14ac:dyDescent="0.4">
      <c r="A53" s="45"/>
      <c r="B53" s="33"/>
      <c r="C53" s="33"/>
    </row>
    <row r="54" spans="1:3" ht="34.5" x14ac:dyDescent="0.35">
      <c r="A54" s="74" t="s">
        <v>37</v>
      </c>
      <c r="B54" s="30" t="s">
        <v>148</v>
      </c>
      <c r="C54" s="30" t="s">
        <v>149</v>
      </c>
    </row>
    <row r="55" spans="1:3" x14ac:dyDescent="0.35">
      <c r="A55" s="64" t="s">
        <v>65</v>
      </c>
      <c r="B55" s="46" t="s">
        <v>66</v>
      </c>
      <c r="C55" s="46" t="s">
        <v>67</v>
      </c>
    </row>
    <row r="56" spans="1:3" x14ac:dyDescent="0.35">
      <c r="A56" s="65" t="s">
        <v>103</v>
      </c>
      <c r="B56" s="47" t="s">
        <v>9</v>
      </c>
      <c r="C56" s="47" t="s">
        <v>9</v>
      </c>
    </row>
    <row r="57" spans="1:3" x14ac:dyDescent="0.35">
      <c r="A57" s="65" t="s">
        <v>104</v>
      </c>
      <c r="B57" s="47"/>
      <c r="C57" s="47"/>
    </row>
    <row r="58" spans="1:3" x14ac:dyDescent="0.35">
      <c r="A58" s="66" t="s">
        <v>105</v>
      </c>
      <c r="B58" s="47" t="s">
        <v>9</v>
      </c>
      <c r="C58" s="47" t="s">
        <v>9</v>
      </c>
    </row>
    <row r="59" spans="1:3" x14ac:dyDescent="0.35">
      <c r="A59" s="66" t="s">
        <v>106</v>
      </c>
      <c r="B59" s="47" t="s">
        <v>9</v>
      </c>
      <c r="C59" s="47" t="s">
        <v>9</v>
      </c>
    </row>
    <row r="60" spans="1:3" x14ac:dyDescent="0.35">
      <c r="A60" s="67" t="s">
        <v>84</v>
      </c>
      <c r="B60" s="47"/>
      <c r="C60" s="47" t="s">
        <v>9</v>
      </c>
    </row>
    <row r="61" spans="1:3" ht="23" x14ac:dyDescent="0.35">
      <c r="A61" s="68" t="s">
        <v>107</v>
      </c>
      <c r="B61" s="48">
        <f>B29-B43</f>
        <v>0</v>
      </c>
      <c r="C61" s="48">
        <f>C29-C43</f>
        <v>-1278537</v>
      </c>
    </row>
    <row r="62" spans="1:3" x14ac:dyDescent="0.35">
      <c r="A62" s="124" t="s">
        <v>108</v>
      </c>
      <c r="B62" s="124"/>
      <c r="C62" s="124"/>
    </row>
    <row r="63" spans="1:3" x14ac:dyDescent="0.35">
      <c r="A63" s="69" t="s">
        <v>69</v>
      </c>
      <c r="B63" s="49">
        <f>SUM(B65:B69)</f>
        <v>650670678</v>
      </c>
      <c r="C63" s="49">
        <f>SUM(C65:C69)</f>
        <v>682292391</v>
      </c>
    </row>
    <row r="64" spans="1:3" x14ac:dyDescent="0.35">
      <c r="A64" s="70" t="s">
        <v>70</v>
      </c>
      <c r="B64" s="40"/>
      <c r="C64" s="40">
        <v>0</v>
      </c>
    </row>
    <row r="65" spans="1:3" ht="23" x14ac:dyDescent="0.35">
      <c r="A65" s="67" t="s">
        <v>152</v>
      </c>
      <c r="B65" s="47">
        <v>30000000</v>
      </c>
      <c r="C65" s="47">
        <v>22060200</v>
      </c>
    </row>
    <row r="66" spans="1:3" x14ac:dyDescent="0.35">
      <c r="A66" s="66" t="s">
        <v>109</v>
      </c>
      <c r="B66" s="47">
        <v>207195000</v>
      </c>
      <c r="C66" s="47">
        <v>92180000</v>
      </c>
    </row>
    <row r="67" spans="1:3" x14ac:dyDescent="0.35">
      <c r="A67" s="66" t="s">
        <v>110</v>
      </c>
      <c r="B67" s="47">
        <f>27301868+29400812+37079284.18</f>
        <v>93781964.180000007</v>
      </c>
      <c r="C67" s="47">
        <f>21693880.71+17472714+39298031.13</f>
        <v>78464625.840000004</v>
      </c>
    </row>
    <row r="68" spans="1:3" x14ac:dyDescent="0.35">
      <c r="A68" s="66" t="s">
        <v>111</v>
      </c>
      <c r="B68" s="47">
        <f>162415874.82+155264854</f>
        <v>317680728.81999999</v>
      </c>
      <c r="C68" s="47">
        <f>233887742.59+254173290.45</f>
        <v>488061033.03999996</v>
      </c>
    </row>
    <row r="69" spans="1:3" x14ac:dyDescent="0.35">
      <c r="A69" s="66" t="s">
        <v>76</v>
      </c>
      <c r="B69" s="47">
        <v>2012985</v>
      </c>
      <c r="C69" s="47">
        <v>1526532.12</v>
      </c>
    </row>
    <row r="70" spans="1:3" x14ac:dyDescent="0.35">
      <c r="A70" s="71" t="s">
        <v>77</v>
      </c>
      <c r="B70" s="48">
        <f>SUM(B72:B77)</f>
        <v>565848012.66999996</v>
      </c>
      <c r="C70" s="48">
        <f>SUM(C72:C77)</f>
        <v>685860509</v>
      </c>
    </row>
    <row r="71" spans="1:3" x14ac:dyDescent="0.35">
      <c r="A71" s="70" t="s">
        <v>70</v>
      </c>
      <c r="B71" s="40"/>
      <c r="C71" s="40"/>
    </row>
    <row r="72" spans="1:3" x14ac:dyDescent="0.35">
      <c r="A72" s="71" t="s">
        <v>112</v>
      </c>
      <c r="B72" s="47">
        <v>139161655.28</v>
      </c>
      <c r="C72" s="47">
        <v>148946667</v>
      </c>
    </row>
    <row r="73" spans="1:3" x14ac:dyDescent="0.35">
      <c r="A73" s="66" t="s">
        <v>113</v>
      </c>
      <c r="B73" s="47" t="s">
        <v>9</v>
      </c>
      <c r="C73" s="47" t="s">
        <v>9</v>
      </c>
    </row>
    <row r="74" spans="1:3" x14ac:dyDescent="0.35">
      <c r="A74" s="66" t="s">
        <v>114</v>
      </c>
      <c r="B74" s="47" t="s">
        <v>9</v>
      </c>
      <c r="C74" s="47" t="s">
        <v>9</v>
      </c>
    </row>
    <row r="75" spans="1:3" x14ac:dyDescent="0.35">
      <c r="A75" s="66" t="s">
        <v>115</v>
      </c>
      <c r="B75" s="47" t="s">
        <v>9</v>
      </c>
      <c r="C75" s="47" t="s">
        <v>9</v>
      </c>
    </row>
    <row r="76" spans="1:3" x14ac:dyDescent="0.35">
      <c r="A76" s="66" t="s">
        <v>104</v>
      </c>
      <c r="B76" s="47">
        <f>274003130+149700000</f>
        <v>423703130</v>
      </c>
      <c r="C76" s="47">
        <v>536576848</v>
      </c>
    </row>
    <row r="77" spans="1:3" x14ac:dyDescent="0.35">
      <c r="A77" s="71" t="s">
        <v>116</v>
      </c>
      <c r="B77" s="47">
        <v>2983227.39</v>
      </c>
      <c r="C77" s="47">
        <v>336994</v>
      </c>
    </row>
    <row r="78" spans="1:3" x14ac:dyDescent="0.35">
      <c r="A78" s="72" t="s">
        <v>117</v>
      </c>
      <c r="B78" s="48">
        <f>B63-B70</f>
        <v>84822665.330000043</v>
      </c>
      <c r="C78" s="48">
        <f>C63-C70</f>
        <v>-3568118</v>
      </c>
    </row>
    <row r="79" spans="1:3" x14ac:dyDescent="0.35">
      <c r="A79" s="67" t="s">
        <v>118</v>
      </c>
      <c r="B79" s="48" t="s">
        <v>9</v>
      </c>
      <c r="C79" s="48" t="s">
        <v>9</v>
      </c>
    </row>
    <row r="80" spans="1:3" ht="23" x14ac:dyDescent="0.35">
      <c r="A80" s="67" t="s">
        <v>119</v>
      </c>
      <c r="B80" s="50" t="s">
        <v>9</v>
      </c>
      <c r="C80" s="50" t="s">
        <v>9</v>
      </c>
    </row>
    <row r="81" spans="1:4" x14ac:dyDescent="0.35">
      <c r="A81" s="67" t="s">
        <v>120</v>
      </c>
      <c r="B81" s="48">
        <f>B83-B82</f>
        <v>-12703861.26</v>
      </c>
      <c r="C81" s="48">
        <f>C83-C82</f>
        <v>-33949604.380000003</v>
      </c>
    </row>
    <row r="82" spans="1:4" x14ac:dyDescent="0.35">
      <c r="A82" s="67" t="s">
        <v>121</v>
      </c>
      <c r="B82" s="48">
        <v>18509963</v>
      </c>
      <c r="C82" s="48">
        <v>34650973.130000003</v>
      </c>
    </row>
    <row r="83" spans="1:4" x14ac:dyDescent="0.35">
      <c r="A83" s="73" t="s">
        <v>122</v>
      </c>
      <c r="B83" s="48">
        <v>5806101.7400000002</v>
      </c>
      <c r="C83" s="48">
        <v>701368.75</v>
      </c>
    </row>
    <row r="84" spans="1:4" x14ac:dyDescent="0.35">
      <c r="A84" s="51"/>
      <c r="B84" s="51"/>
      <c r="C84" s="51"/>
    </row>
    <row r="85" spans="1:4" x14ac:dyDescent="0.35">
      <c r="A85" s="4" t="s">
        <v>153</v>
      </c>
    </row>
    <row r="86" spans="1:4" x14ac:dyDescent="0.35">
      <c r="A86" s="51"/>
      <c r="B86" s="51"/>
      <c r="C86" s="51"/>
    </row>
    <row r="87" spans="1:4" x14ac:dyDescent="0.35">
      <c r="A87" s="52" t="s">
        <v>123</v>
      </c>
      <c r="B87" s="53" t="s">
        <v>33</v>
      </c>
      <c r="D87" s="53"/>
    </row>
    <row r="88" spans="1:4" x14ac:dyDescent="0.35">
      <c r="A88" s="51"/>
      <c r="B88" s="54" t="s">
        <v>124</v>
      </c>
      <c r="D88" s="54"/>
    </row>
    <row r="89" spans="1:4" x14ac:dyDescent="0.35">
      <c r="A89" s="51" t="s">
        <v>125</v>
      </c>
      <c r="B89" s="51"/>
      <c r="C89" s="51"/>
    </row>
    <row r="90" spans="1:4" x14ac:dyDescent="0.35">
      <c r="A90" s="51" t="s">
        <v>126</v>
      </c>
      <c r="B90" s="51"/>
      <c r="C90" s="51"/>
    </row>
  </sheetData>
  <mergeCells count="3">
    <mergeCell ref="A62:C62"/>
    <mergeCell ref="A28:C28"/>
    <mergeCell ref="A9:C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3" workbookViewId="0">
      <selection activeCell="A27" sqref="A27"/>
    </sheetView>
  </sheetViews>
  <sheetFormatPr defaultRowHeight="14.5" x14ac:dyDescent="0.35"/>
  <cols>
    <col min="1" max="1" width="40.08984375" customWidth="1"/>
    <col min="2" max="4" width="15.453125" customWidth="1"/>
  </cols>
  <sheetData>
    <row r="1" spans="1:13" s="76" customFormat="1" x14ac:dyDescent="0.35">
      <c r="A1" s="80" t="s">
        <v>132</v>
      </c>
      <c r="B1" s="78"/>
      <c r="C1" s="78"/>
      <c r="D1" s="78"/>
      <c r="E1" s="78"/>
      <c r="F1" s="78"/>
      <c r="G1" s="78"/>
      <c r="H1" s="78"/>
      <c r="I1" s="78"/>
      <c r="J1" s="75"/>
      <c r="K1" s="75"/>
      <c r="L1" s="75"/>
      <c r="M1" s="75"/>
    </row>
    <row r="2" spans="1:13" s="76" customFormat="1" x14ac:dyDescent="0.35">
      <c r="A2" s="80"/>
      <c r="B2" s="78"/>
      <c r="C2" s="78"/>
      <c r="D2" s="78"/>
      <c r="E2" s="78"/>
      <c r="F2" s="78"/>
      <c r="G2" s="78"/>
      <c r="H2" s="78"/>
      <c r="I2" s="78"/>
      <c r="J2" s="75"/>
      <c r="K2" s="75"/>
      <c r="L2" s="75"/>
      <c r="M2" s="75"/>
    </row>
    <row r="3" spans="1:13" s="76" customFormat="1" x14ac:dyDescent="0.35">
      <c r="A3" s="79" t="s">
        <v>127</v>
      </c>
      <c r="B3" s="79"/>
      <c r="C3" s="79"/>
      <c r="D3" s="79"/>
      <c r="E3" s="79"/>
      <c r="F3" s="79"/>
      <c r="G3" s="79"/>
      <c r="H3" s="79"/>
      <c r="I3" s="79"/>
      <c r="J3" s="75"/>
      <c r="K3" s="75"/>
      <c r="L3" s="75"/>
      <c r="M3" s="75"/>
    </row>
    <row r="4" spans="1:13" s="76" customFormat="1" x14ac:dyDescent="0.25">
      <c r="A4" s="77" t="s">
        <v>143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5"/>
    </row>
    <row r="5" spans="1:13" s="76" customForma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5"/>
    </row>
    <row r="6" spans="1:13" x14ac:dyDescent="0.35">
      <c r="A6" s="105" t="s">
        <v>134</v>
      </c>
    </row>
    <row r="7" spans="1:13" x14ac:dyDescent="0.35">
      <c r="A7" s="7"/>
    </row>
    <row r="8" spans="1:13" ht="28" x14ac:dyDescent="0.35">
      <c r="A8" s="16" t="s">
        <v>52</v>
      </c>
      <c r="B8" s="25" t="s">
        <v>53</v>
      </c>
      <c r="C8" s="25" t="s">
        <v>60</v>
      </c>
      <c r="D8" s="25" t="s">
        <v>30</v>
      </c>
    </row>
    <row r="9" spans="1:13" x14ac:dyDescent="0.35">
      <c r="A9" s="16" t="s">
        <v>129</v>
      </c>
      <c r="B9" s="18">
        <v>77940</v>
      </c>
      <c r="C9" s="18">
        <v>107981</v>
      </c>
      <c r="D9" s="18">
        <v>138282</v>
      </c>
    </row>
    <row r="10" spans="1:13" x14ac:dyDescent="0.35">
      <c r="A10" s="19" t="s">
        <v>54</v>
      </c>
      <c r="B10" s="19"/>
      <c r="C10" s="17" t="s">
        <v>9</v>
      </c>
      <c r="D10" s="17" t="s">
        <v>9</v>
      </c>
    </row>
    <row r="11" spans="1:13" x14ac:dyDescent="0.35">
      <c r="A11" s="16" t="s">
        <v>55</v>
      </c>
      <c r="B11" s="18">
        <v>77940</v>
      </c>
      <c r="C11" s="18">
        <f>C9</f>
        <v>107981</v>
      </c>
      <c r="D11" s="18">
        <f>SUM(B11:C11)</f>
        <v>185921</v>
      </c>
    </row>
    <row r="12" spans="1:13" x14ac:dyDescent="0.35">
      <c r="A12" s="15" t="s">
        <v>56</v>
      </c>
      <c r="B12" s="20"/>
      <c r="C12" s="18">
        <f>C13</f>
        <v>66371</v>
      </c>
      <c r="D12" s="18">
        <f>C12</f>
        <v>66371</v>
      </c>
    </row>
    <row r="13" spans="1:13" x14ac:dyDescent="0.35">
      <c r="A13" s="19" t="s">
        <v>57</v>
      </c>
      <c r="B13" s="13"/>
      <c r="C13" s="21">
        <f>Ф.2!D21</f>
        <v>66371</v>
      </c>
      <c r="D13" s="17"/>
    </row>
    <row r="14" spans="1:13" x14ac:dyDescent="0.35">
      <c r="A14" s="15" t="s">
        <v>58</v>
      </c>
      <c r="B14" s="18">
        <v>22060</v>
      </c>
      <c r="C14" s="17"/>
      <c r="D14" s="18">
        <v>22060</v>
      </c>
    </row>
    <row r="15" spans="1:13" ht="15" thickBot="1" x14ac:dyDescent="0.4">
      <c r="A15" s="19" t="s">
        <v>59</v>
      </c>
      <c r="B15" s="22">
        <v>22060</v>
      </c>
      <c r="C15" s="23"/>
      <c r="D15" s="24"/>
    </row>
    <row r="16" spans="1:13" x14ac:dyDescent="0.35">
      <c r="A16" s="16" t="s">
        <v>144</v>
      </c>
      <c r="B16" s="18">
        <f>B11+B14</f>
        <v>100000</v>
      </c>
      <c r="C16" s="18">
        <f>C9+C12</f>
        <v>174352</v>
      </c>
      <c r="D16" s="18">
        <f>C16+B16</f>
        <v>274352</v>
      </c>
    </row>
    <row r="17" spans="1:5" x14ac:dyDescent="0.35">
      <c r="A17" s="16" t="s">
        <v>130</v>
      </c>
      <c r="B17" s="18">
        <f>B16</f>
        <v>100000</v>
      </c>
      <c r="C17" s="18">
        <f>Ф.1!D31</f>
        <v>170397</v>
      </c>
      <c r="D17" s="18">
        <f>SUM(B17:C17)</f>
        <v>270397</v>
      </c>
    </row>
    <row r="18" spans="1:5" x14ac:dyDescent="0.35">
      <c r="A18" s="19" t="s">
        <v>54</v>
      </c>
      <c r="B18" s="19"/>
      <c r="C18" s="17">
        <v>141</v>
      </c>
      <c r="D18" s="18">
        <f>SUM(B18:C18)</f>
        <v>141</v>
      </c>
    </row>
    <row r="19" spans="1:5" x14ac:dyDescent="0.35">
      <c r="A19" s="16" t="s">
        <v>55</v>
      </c>
      <c r="B19" s="18">
        <f>B17</f>
        <v>100000</v>
      </c>
      <c r="C19" s="18">
        <f>SUM(C17:C18)</f>
        <v>170538</v>
      </c>
      <c r="D19" s="12">
        <f>SUM(B19:C19)</f>
        <v>270538</v>
      </c>
    </row>
    <row r="20" spans="1:5" x14ac:dyDescent="0.35">
      <c r="A20" s="15" t="s">
        <v>56</v>
      </c>
      <c r="B20" s="20"/>
      <c r="C20" s="18">
        <f>C21</f>
        <v>72937</v>
      </c>
      <c r="D20" s="18">
        <f>C20</f>
        <v>72937</v>
      </c>
    </row>
    <row r="21" spans="1:5" x14ac:dyDescent="0.35">
      <c r="A21" s="19" t="s">
        <v>57</v>
      </c>
      <c r="B21" s="13"/>
      <c r="C21" s="14">
        <f>Ф.2!C21</f>
        <v>72937</v>
      </c>
      <c r="D21" s="17"/>
    </row>
    <row r="22" spans="1:5" x14ac:dyDescent="0.35">
      <c r="A22" s="15" t="s">
        <v>58</v>
      </c>
      <c r="B22" s="18"/>
      <c r="C22" s="17"/>
      <c r="D22" s="18"/>
    </row>
    <row r="23" spans="1:5" ht="15" thickBot="1" x14ac:dyDescent="0.4">
      <c r="A23" s="19" t="s">
        <v>59</v>
      </c>
      <c r="B23" s="22"/>
      <c r="C23" s="23"/>
      <c r="D23" s="24"/>
    </row>
    <row r="24" spans="1:5" x14ac:dyDescent="0.35">
      <c r="A24" s="16" t="s">
        <v>145</v>
      </c>
      <c r="B24" s="18">
        <f>B19+B22</f>
        <v>100000</v>
      </c>
      <c r="C24" s="18">
        <f>C19+C20</f>
        <v>243475</v>
      </c>
      <c r="D24" s="18">
        <f>C24+B24</f>
        <v>343475</v>
      </c>
      <c r="E24" s="2"/>
    </row>
    <row r="25" spans="1:5" x14ac:dyDescent="0.35">
      <c r="A25" s="3"/>
    </row>
    <row r="26" spans="1:5" x14ac:dyDescent="0.35">
      <c r="A26" s="3"/>
    </row>
    <row r="27" spans="1:5" x14ac:dyDescent="0.35">
      <c r="A27" s="4" t="s">
        <v>153</v>
      </c>
    </row>
    <row r="28" spans="1:5" x14ac:dyDescent="0.35">
      <c r="A28" s="3"/>
    </row>
    <row r="29" spans="1:5" x14ac:dyDescent="0.35">
      <c r="A29" s="3"/>
    </row>
    <row r="30" spans="1:5" x14ac:dyDescent="0.35">
      <c r="A30" s="5" t="s">
        <v>32</v>
      </c>
      <c r="B30" s="5"/>
    </row>
    <row r="31" spans="1:5" x14ac:dyDescent="0.35">
      <c r="A31" s="5" t="s">
        <v>33</v>
      </c>
      <c r="B31" s="5"/>
    </row>
    <row r="32" spans="1:5" x14ac:dyDescent="0.35">
      <c r="A32" s="6" t="s">
        <v>34</v>
      </c>
      <c r="B3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Ф.1</vt:lpstr>
      <vt:lpstr>Ф.2</vt:lpstr>
      <vt:lpstr>Ф.3</vt:lpstr>
      <vt:lpstr>Ф.4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2022-07-22T03:14:47Z</cp:lastPrinted>
  <dcterms:created xsi:type="dcterms:W3CDTF">2022-07-21T17:24:32Z</dcterms:created>
  <dcterms:modified xsi:type="dcterms:W3CDTF">2022-10-20T07:07:07Z</dcterms:modified>
</cp:coreProperties>
</file>