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МФО КапиталИнвест\Отчеты на Касе\2024\1 кв.2024\"/>
    </mc:Choice>
  </mc:AlternateContent>
  <bookViews>
    <workbookView xWindow="0" yWindow="0" windowWidth="19200" windowHeight="647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3">Ф4!$A$1:$I$96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F10" i="2" l="1"/>
  <c r="F12" i="2" s="1"/>
  <c r="F16" i="2" s="1"/>
  <c r="I53" i="4" l="1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D18" i="3"/>
  <c r="D14" i="3"/>
  <c r="E8" i="2"/>
  <c r="E10" i="2" s="1"/>
  <c r="E11" i="2"/>
  <c r="C24" i="1"/>
  <c r="C23" i="1"/>
  <c r="C22" i="1"/>
  <c r="E12" i="2" l="1"/>
  <c r="E16" i="2" s="1"/>
  <c r="D10" i="3"/>
  <c r="D19" i="3"/>
  <c r="D15" i="3" l="1"/>
  <c r="P38" i="3"/>
  <c r="P25" i="3"/>
  <c r="E19" i="3" l="1"/>
  <c r="E10" i="3"/>
  <c r="E14" i="3"/>
  <c r="C25" i="1"/>
  <c r="C27" i="1"/>
  <c r="C11" i="1" l="1"/>
  <c r="D34" i="1"/>
  <c r="D32" i="1" s="1"/>
  <c r="D27" i="1"/>
  <c r="D25" i="1"/>
  <c r="D23" i="1"/>
  <c r="D17" i="1"/>
  <c r="D7" i="1"/>
  <c r="D82" i="3" s="1"/>
  <c r="C50" i="4" l="1"/>
  <c r="D50" i="4"/>
  <c r="E50" i="4"/>
  <c r="B83" i="4"/>
  <c r="E81" i="3"/>
  <c r="E8" i="3"/>
  <c r="E69" i="3"/>
  <c r="E62" i="3"/>
  <c r="E28" i="3"/>
  <c r="E42" i="3"/>
  <c r="D35" i="1"/>
  <c r="J48" i="4" s="1"/>
  <c r="C7" i="1"/>
  <c r="D83" i="3" s="1"/>
  <c r="D81" i="3" s="1"/>
  <c r="D84" i="3" l="1"/>
  <c r="F48" i="4"/>
  <c r="B50" i="4"/>
  <c r="E60" i="3"/>
  <c r="D8" i="3"/>
  <c r="E78" i="3"/>
  <c r="E26" i="3" s="1"/>
  <c r="E16" i="3" s="1"/>
  <c r="D20" i="1"/>
  <c r="D36" i="1"/>
  <c r="C20" i="1"/>
  <c r="F20" i="1" s="1"/>
  <c r="C32" i="1"/>
  <c r="C35" i="1" l="1"/>
  <c r="C36" i="1" s="1"/>
  <c r="I48" i="4"/>
  <c r="F50" i="4"/>
  <c r="I50" i="4" s="1"/>
  <c r="J83" i="4" l="1"/>
  <c r="F12" i="4" l="1"/>
  <c r="B12" i="4"/>
  <c r="B46" i="4" s="1"/>
  <c r="F18" i="2" l="1"/>
  <c r="F20" i="2" s="1"/>
  <c r="F41" i="2" s="1"/>
  <c r="D69" i="3"/>
  <c r="D28" i="3"/>
  <c r="D42" i="3"/>
  <c r="E18" i="2" l="1"/>
  <c r="E20" i="2" s="1"/>
  <c r="E41" i="2" s="1"/>
  <c r="F52" i="4" s="1"/>
  <c r="F83" i="4" s="1"/>
  <c r="F14" i="4"/>
  <c r="I14" i="4" s="1"/>
  <c r="I12" i="4"/>
  <c r="D62" i="3"/>
  <c r="D78" i="3" s="1"/>
  <c r="D60" i="3"/>
  <c r="I10" i="4"/>
  <c r="D26" i="3" l="1"/>
  <c r="D16" i="3" s="1"/>
  <c r="D25" i="3" s="1"/>
  <c r="L25" i="3" s="1"/>
  <c r="I83" i="4"/>
  <c r="F51" i="4"/>
  <c r="I51" i="4" s="1"/>
  <c r="I52" i="4"/>
  <c r="F13" i="4"/>
  <c r="F46" i="4" s="1"/>
  <c r="I46" i="4" s="1"/>
  <c r="E25" i="3"/>
  <c r="I13" i="4" l="1"/>
</calcChain>
</file>

<file path=xl/comments1.xml><?xml version="1.0" encoding="utf-8"?>
<comments xmlns="http://schemas.openxmlformats.org/spreadsheetml/2006/main">
  <authors>
    <author>User</author>
    <author>Irina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 45 со сч. 3212 красное
</t>
        </r>
      </text>
    </comment>
    <comment ref="D27" authorId="1" shapeId="0">
      <text>
        <r>
          <rPr>
            <b/>
            <sz val="9"/>
            <color indexed="81"/>
            <rFont val="Tahoma"/>
            <family val="2"/>
            <charset val="204"/>
          </rPr>
          <t>Irina:</t>
        </r>
        <r>
          <rPr>
            <sz val="9"/>
            <color indexed="81"/>
            <rFont val="Tahoma"/>
            <family val="2"/>
            <charset val="204"/>
          </rPr>
          <t xml:space="preserve">
(3510 сч.) 5830 + (3200 сч.) 19 + 45 внутри красное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счеиа 1110 и 2010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1270.23
из анализа счета 3510 берем 1270.29  1280,09 и 1270.25 и  2100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счета: 1110.21    
1281
3393
2010.21
1610
3200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3350 по Кт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3380 по Кт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3100-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счет 2410 по дт</t>
        </r>
      </text>
    </comment>
    <comment ref="A6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счет 3300</t>
        </r>
      </text>
    </comment>
  </commentList>
</comments>
</file>

<file path=xl/sharedStrings.xml><?xml version="1.0" encoding="utf-8"?>
<sst xmlns="http://schemas.openxmlformats.org/spreadsheetml/2006/main" count="989" uniqueCount="257">
  <si>
    <t>в тысячах тенге</t>
  </si>
  <si>
    <t>Активы</t>
  </si>
  <si>
    <t>1</t>
  </si>
  <si>
    <t>2</t>
  </si>
  <si>
    <t>3</t>
  </si>
  <si>
    <t>4</t>
  </si>
  <si>
    <t>-</t>
  </si>
  <si>
    <t>Запасы</t>
  </si>
  <si>
    <t>Основные средства</t>
  </si>
  <si>
    <t>Нематериальные активы</t>
  </si>
  <si>
    <t>Отложенные налоговые активы</t>
  </si>
  <si>
    <t>Отложенные налоговые обязательства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</si>
  <si>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</si>
  <si>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</si>
  <si>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</si>
  <si>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</si>
  <si>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Руководитель</t>
  </si>
  <si>
    <t>Машанло С. Г.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</si>
  <si>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</si>
  <si>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</si>
  <si>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</si>
  <si>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</si>
  <si>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</si>
  <si>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Наименование показателей</t>
  </si>
  <si>
    <t>За отчетный период</t>
  </si>
  <si>
    <t xml:space="preserve">Административные расходы </t>
  </si>
  <si>
    <t xml:space="preserve"> </t>
  </si>
  <si>
    <t>Прочие доходы</t>
  </si>
  <si>
    <t xml:space="preserve">Прибыль (убыток) после налогообложения от прекращенной деятельности 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</si>
  <si>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</si>
  <si>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</si>
  <si>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</si>
  <si>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</si>
  <si>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</si>
  <si>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</si>
  <si>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</si>
  <si>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</si>
  <si>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</si>
  <si>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</si>
  <si>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</si>
  <si>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</si>
  <si>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</si>
  <si>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</si>
  <si>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</si>
  <si>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</si>
  <si>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</si>
  <si>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</si>
  <si>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</si>
  <si>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I. Движение денежных средств от операционной деятельности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</si>
  <si>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</si>
  <si>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</si>
  <si>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</si>
  <si>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</si>
  <si>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</si>
  <si>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</si>
  <si>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</si>
  <si>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</si>
  <si>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</si>
  <si>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</si>
  <si>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</si>
  <si>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</si>
  <si>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</si>
  <si>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</si>
  <si>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</si>
  <si>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</si>
  <si>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</si>
  <si>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</si>
  <si>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</si>
  <si>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</si>
  <si>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</si>
  <si>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</si>
  <si>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</si>
  <si>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</si>
  <si>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</si>
  <si>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</si>
  <si>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</si>
  <si>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</si>
  <si>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размещение денежных вкладов</t>
  </si>
  <si>
    <t>ТОО "МФО "Капиталинвест""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</si>
  <si>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</si>
  <si>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</si>
  <si>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</si>
  <si>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</si>
  <si>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</si>
  <si>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</si>
  <si>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1000</t>
  </si>
  <si>
    <t>Начальное сальдо</t>
  </si>
  <si>
    <t>1030</t>
  </si>
  <si>
    <t>1050</t>
  </si>
  <si>
    <t>1110 21</t>
  </si>
  <si>
    <t>1270.23</t>
  </si>
  <si>
    <t>1284</t>
  </si>
  <si>
    <t>1430</t>
  </si>
  <si>
    <t>1610</t>
  </si>
  <si>
    <t>2010 21</t>
  </si>
  <si>
    <t>3010</t>
  </si>
  <si>
    <t>3050</t>
  </si>
  <si>
    <t>3120</t>
  </si>
  <si>
    <t>3150</t>
  </si>
  <si>
    <t>3211</t>
  </si>
  <si>
    <t>3212</t>
  </si>
  <si>
    <t>3213</t>
  </si>
  <si>
    <t>3220</t>
  </si>
  <si>
    <t>3310</t>
  </si>
  <si>
    <t>3350</t>
  </si>
  <si>
    <t>3380</t>
  </si>
  <si>
    <t>3510</t>
  </si>
  <si>
    <t>Оборот</t>
  </si>
  <si>
    <t>Конечное сальдо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</si>
  <si>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</si>
  <si>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</si>
  <si>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</si>
  <si>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</si>
  <si>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</si>
  <si>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</si>
  <si>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</si>
  <si>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</si>
  <si>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</si>
  <si>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</si>
  <si>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</si>
  <si>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</si>
  <si>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</si>
  <si>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</si>
  <si>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</si>
  <si>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</si>
  <si>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</si>
  <si>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</si>
  <si>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</si>
  <si>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</si>
  <si>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</si>
  <si>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</si>
  <si>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5</t>
  </si>
  <si>
    <t>6</t>
  </si>
  <si>
    <t>7</t>
  </si>
  <si>
    <t>8</t>
  </si>
  <si>
    <t>9</t>
  </si>
  <si>
    <t>10</t>
  </si>
  <si>
    <t>Изменение в учетной политике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</si>
  <si>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</si>
  <si>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</si>
  <si>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</si>
  <si>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</si>
  <si>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</si>
  <si>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</si>
  <si>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</si>
  <si>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</si>
  <si>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</si>
  <si>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</si>
  <si>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</si>
  <si>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</si>
  <si>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</si>
  <si>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</si>
  <si>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</si>
  <si>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</si>
  <si>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</si>
  <si>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</si>
  <si>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</si>
  <si>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 xml:space="preserve">хеджирование чистых инвестиций в зарубежные операции </t>
  </si>
  <si>
    <t>Вознаграждения работников акциями</t>
  </si>
  <si>
    <t>Общий совокупный доход, всего</t>
  </si>
  <si>
    <t>Прочий совокупный доход, всего</t>
  </si>
  <si>
    <t>Операции с собственниками, всего</t>
  </si>
  <si>
    <t>Операции с собственниками всего</t>
  </si>
  <si>
    <t xml:space="preserve">            погашение представленных займов</t>
  </si>
  <si>
    <t xml:space="preserve">            поступление погашенных займов</t>
  </si>
  <si>
    <t>6. Увеличение +/- уменьшение денежных средств</t>
  </si>
  <si>
    <t>3. Чистая сумма денежных средств от финансовой деятельности</t>
  </si>
  <si>
    <t>2. Выбытие денежных средств, всего</t>
  </si>
  <si>
    <t>1. Поступление денежных средств, всего</t>
  </si>
  <si>
    <t>3. Чистая сумма денежных средств от операционной деятельности</t>
  </si>
  <si>
    <t>Примечание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</si>
  <si>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</si>
  <si>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</si>
  <si>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Промежуточный сокращенный Отчет о движении денежных средств</t>
  </si>
  <si>
    <t>Промежуточный сокращенный Отчет об изменениях в собственном капитале</t>
  </si>
  <si>
    <t>За три месяца, закончившихся 31 марта 2023 года (не аудировано)</t>
  </si>
  <si>
    <t>Наименование статьи</t>
  </si>
  <si>
    <t>Прим.</t>
  </si>
  <si>
    <t>Денежные средства на текущих банковских счетах</t>
  </si>
  <si>
    <t>Вклады размещенные</t>
  </si>
  <si>
    <t>Кредиты клиентам</t>
  </si>
  <si>
    <t>Дебиторская задолженность по вознаграждениям по размещенным вкладам</t>
  </si>
  <si>
    <t>Текущие налоговые активы</t>
  </si>
  <si>
    <t>Прочие активы</t>
  </si>
  <si>
    <t xml:space="preserve">Итого активов </t>
  </si>
  <si>
    <t>Обязательства</t>
  </si>
  <si>
    <t>Займы</t>
  </si>
  <si>
    <t>Выпущенные долговые ценные бумаги</t>
  </si>
  <si>
    <t>Краткосрочные оценочные обязательства по вознаграждениям работников</t>
  </si>
  <si>
    <t>Обязательства по налогам и другим обязательным платежам в бюджет</t>
  </si>
  <si>
    <t>Прочие обязательства</t>
  </si>
  <si>
    <t xml:space="preserve">Итого обязательств </t>
  </si>
  <si>
    <t>Капитал</t>
  </si>
  <si>
    <t>Нераспределенная прибыль (непокрытый убыток), в том числе:</t>
  </si>
  <si>
    <t>предыдущих лет</t>
  </si>
  <si>
    <t>отчетного периода</t>
  </si>
  <si>
    <t>Всего обязательства и капитал</t>
  </si>
  <si>
    <t>За три месяца, закончившихся 31 марта 2023 года</t>
  </si>
  <si>
    <t>Анализ счета 1000  за 1 квартал 2023 г.</t>
  </si>
  <si>
    <t>1100</t>
  </si>
  <si>
    <t>1110</t>
  </si>
  <si>
    <t>1200</t>
  </si>
  <si>
    <t>1270</t>
  </si>
  <si>
    <t>1280</t>
  </si>
  <si>
    <t>1400</t>
  </si>
  <si>
    <t>1600</t>
  </si>
  <si>
    <t>2000</t>
  </si>
  <si>
    <t>2010</t>
  </si>
  <si>
    <t>3000</t>
  </si>
  <si>
    <t>3100</t>
  </si>
  <si>
    <t>3200</t>
  </si>
  <si>
    <t>3210</t>
  </si>
  <si>
    <t>3300</t>
  </si>
  <si>
    <t>3500</t>
  </si>
  <si>
    <t>4000</t>
  </si>
  <si>
    <t>4030</t>
  </si>
  <si>
    <t>4100</t>
  </si>
  <si>
    <t>4160</t>
  </si>
  <si>
    <t xml:space="preserve">            представление кредитов клиентам</t>
  </si>
  <si>
    <t xml:space="preserve">            выдача авансов поставщикам</t>
  </si>
  <si>
    <t>ОД</t>
  </si>
  <si>
    <t>%%</t>
  </si>
  <si>
    <t xml:space="preserve">            проценты полученные по кредитам клиентов и прочие вознаграждения</t>
  </si>
  <si>
    <t xml:space="preserve">            поступления от выпуска долговых ценных бумаг</t>
  </si>
  <si>
    <t>Сальдо на 1 января 2023 года</t>
  </si>
  <si>
    <t>Сальдо на 31 марта 2023 года</t>
  </si>
  <si>
    <t>по состоянию на 31 марта 2024 года</t>
  </si>
  <si>
    <t>31 декабря 2023                     (аудировано)</t>
  </si>
  <si>
    <t>Эквиваленты денежных средств</t>
  </si>
  <si>
    <t>ТОО "Микрофинансовая организация "Капиталинвест"" 
Промежуточная финансовая отчетность за период с 01.01.2024 г. по 31.03.2024 г.
в тыс. тенге</t>
  </si>
  <si>
    <t>за три месяца, закончившихся 31 марта 2024 года</t>
  </si>
  <si>
    <t>За три месяца, закончившихся 31 марта 2024 года (не аудировано)</t>
  </si>
  <si>
    <t>За три месяца, закончившихся 31 марта 2024 года</t>
  </si>
  <si>
    <t>за период, закончившийся 31 марта 2024 года</t>
  </si>
  <si>
    <t>Прибыль (убыток) за 1 квартал 2023</t>
  </si>
  <si>
    <t>Сальдо на 1 января 2024 года</t>
  </si>
  <si>
    <t>Сальдо на 31 марта 2024 года</t>
  </si>
  <si>
    <t>Анализ счета 1000  за 1 квартал 2024 г.</t>
  </si>
  <si>
    <t xml:space="preserve">            поступления от погашения кредитов (займов) предоставленых клиентам</t>
  </si>
  <si>
    <t xml:space="preserve">           выкуп облигаций</t>
  </si>
  <si>
    <t>Прибыль (убыток) за 1 квартал 2024</t>
  </si>
  <si>
    <t xml:space="preserve">Пересчитанное сальдо </t>
  </si>
  <si>
    <t>Процентные доходы, рассчитанные с использованием эффективной ставки</t>
  </si>
  <si>
    <t>Процентные расходы, рассчитанные с использованием эффективной ставки</t>
  </si>
  <si>
    <t>Чистый процентный доход</t>
  </si>
  <si>
    <t>Чистый доход/расход от восстановления /создания резервов на возможные потери по финансовым активам</t>
  </si>
  <si>
    <t>Чистый процентный доход после расходов по кредитным убыткам</t>
  </si>
  <si>
    <t>Расходы по реализации продукции и оказанию услуг</t>
  </si>
  <si>
    <t>Прибыль (убыток) до налогообложения</t>
  </si>
  <si>
    <t>Расходы по корпоративному подоходному налогу</t>
  </si>
  <si>
    <t>Прибыль (убыток) за год</t>
  </si>
  <si>
    <t>Прибыль за год относимая на:</t>
  </si>
  <si>
    <t>Денежные средства и их эквиваленты</t>
  </si>
  <si>
    <t>Прочая краткосрочная дебиторская задолженность</t>
  </si>
  <si>
    <t>Краткосрочная кредиторская задолженность</t>
  </si>
  <si>
    <t xml:space="preserve">            выплата вознаграждения (купона)</t>
  </si>
  <si>
    <t>31 марта 2024                   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</si>
</sst>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21"/>
      <name val="Times New Roman"/>
      <family val="1"/>
      <charset val="204"/>
    </font>
    <font>
      <b/>
      <sz val="11"/>
      <color indexed="2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0">
    <xf numFmtId="0" fontId="0" fillId="0" borderId="0" xfId="0"/>
    <xf numFmtId="0" fontId="1" fillId="0" borderId="1" xfId="1" applyFont="1" applyFill="1" applyBorder="1"/>
    <xf numFmtId="0" fontId="5" fillId="0" borderId="0" xfId="1" applyNumberFormat="1" applyFont="1" applyFill="1" applyAlignment="1">
      <alignment horizontal="center" vertical="top"/>
    </xf>
    <xf numFmtId="0" fontId="1" fillId="0" borderId="1" xfId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Alignment="1"/>
    <xf numFmtId="0" fontId="3" fillId="0" borderId="0" xfId="1" applyNumberFormat="1" applyFont="1" applyFill="1" applyAlignment="1"/>
    <xf numFmtId="0" fontId="4" fillId="0" borderId="0" xfId="1" applyFont="1" applyFill="1"/>
    <xf numFmtId="0" fontId="4" fillId="0" borderId="1" xfId="1" applyNumberFormat="1" applyFont="1" applyFill="1" applyBorder="1" applyAlignment="1"/>
    <xf numFmtId="0" fontId="4" fillId="0" borderId="1" xfId="1" applyNumberFormat="1" applyFont="1" applyFill="1" applyBorder="1" applyAlignment="1">
      <alignment wrapText="1"/>
    </xf>
    <xf numFmtId="0" fontId="5" fillId="0" borderId="0" xfId="1" applyNumberFormat="1" applyFont="1" applyFill="1" applyAlignment="1">
      <alignment vertical="top"/>
    </xf>
    <xf numFmtId="0" fontId="4" fillId="0" borderId="0" xfId="1" applyNumberFormat="1" applyFont="1" applyFill="1" applyAlignment="1">
      <alignment horizontal="left"/>
    </xf>
    <xf numFmtId="0" fontId="1" fillId="0" borderId="0" xfId="1" applyFont="1" applyFill="1"/>
    <xf numFmtId="0" fontId="8" fillId="0" borderId="0" xfId="0" applyFont="1" applyFill="1"/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/>
    <xf numFmtId="3" fontId="9" fillId="0" borderId="2" xfId="0" applyNumberFormat="1" applyFont="1" applyFill="1" applyBorder="1" applyAlignment="1">
      <alignment horizontal="right" vertical="top" wrapText="1"/>
    </xf>
    <xf numFmtId="0" fontId="13" fillId="0" borderId="0" xfId="2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0" fontId="9" fillId="0" borderId="2" xfId="2" applyNumberFormat="1" applyFont="1" applyBorder="1" applyAlignment="1">
      <alignment horizontal="centerContinuous" vertical="top" wrapText="1"/>
    </xf>
    <xf numFmtId="0" fontId="9" fillId="0" borderId="2" xfId="2" applyNumberFormat="1" applyFont="1" applyBorder="1" applyAlignment="1">
      <alignment horizontal="center" vertical="top" wrapText="1"/>
    </xf>
    <xf numFmtId="0" fontId="10" fillId="0" borderId="2" xfId="2" applyNumberFormat="1" applyFont="1" applyBorder="1" applyAlignment="1">
      <alignment horizontal="center" vertical="top" wrapText="1"/>
    </xf>
    <xf numFmtId="3" fontId="10" fillId="2" borderId="2" xfId="2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vertical="top"/>
    </xf>
    <xf numFmtId="3" fontId="12" fillId="0" borderId="2" xfId="0" applyNumberFormat="1" applyFont="1" applyBorder="1" applyAlignment="1">
      <alignment horizontal="left" vertical="top"/>
    </xf>
    <xf numFmtId="3" fontId="10" fillId="0" borderId="2" xfId="2" applyNumberFormat="1" applyFont="1" applyBorder="1" applyAlignment="1">
      <alignment horizontal="left" vertical="top" wrapText="1"/>
    </xf>
    <xf numFmtId="3" fontId="9" fillId="0" borderId="2" xfId="2" applyNumberFormat="1" applyFont="1" applyBorder="1" applyAlignment="1">
      <alignment horizontal="left" vertical="top" wrapText="1"/>
    </xf>
    <xf numFmtId="0" fontId="15" fillId="0" borderId="0" xfId="2" applyNumberFormat="1" applyFont="1" applyBorder="1" applyAlignment="1">
      <alignment horizontal="left" vertical="top" wrapText="1"/>
    </xf>
    <xf numFmtId="0" fontId="15" fillId="0" borderId="0" xfId="2" applyNumberFormat="1" applyFont="1" applyBorder="1" applyAlignment="1">
      <alignment horizontal="center" vertical="top" wrapText="1"/>
    </xf>
    <xf numFmtId="164" fontId="15" fillId="0" borderId="0" xfId="2" applyNumberFormat="1" applyFont="1" applyBorder="1" applyAlignment="1">
      <alignment horizontal="left" vertical="top" wrapText="1"/>
    </xf>
    <xf numFmtId="0" fontId="15" fillId="0" borderId="0" xfId="3" applyFont="1"/>
    <xf numFmtId="0" fontId="13" fillId="0" borderId="0" xfId="3" applyFont="1"/>
    <xf numFmtId="0" fontId="15" fillId="2" borderId="0" xfId="3" applyNumberFormat="1" applyFont="1" applyFill="1" applyBorder="1" applyAlignment="1">
      <alignment wrapText="1"/>
    </xf>
    <xf numFmtId="0" fontId="13" fillId="0" borderId="1" xfId="3" applyFont="1" applyBorder="1"/>
    <xf numFmtId="0" fontId="16" fillId="0" borderId="0" xfId="3" applyNumberFormat="1" applyFont="1" applyBorder="1" applyAlignment="1">
      <alignment vertical="top"/>
    </xf>
    <xf numFmtId="0" fontId="16" fillId="0" borderId="0" xfId="3" applyNumberFormat="1" applyFont="1" applyAlignment="1">
      <alignment horizontal="center" vertical="top"/>
    </xf>
    <xf numFmtId="0" fontId="13" fillId="0" borderId="0" xfId="3" applyFont="1" applyBorder="1"/>
    <xf numFmtId="0" fontId="15" fillId="0" borderId="0" xfId="3" applyNumberFormat="1" applyFont="1" applyAlignment="1">
      <alignment horizontal="left"/>
    </xf>
    <xf numFmtId="0" fontId="16" fillId="0" borderId="0" xfId="3" applyNumberFormat="1" applyFont="1" applyBorder="1" applyAlignment="1">
      <alignment horizontal="center" vertical="top"/>
    </xf>
    <xf numFmtId="0" fontId="12" fillId="0" borderId="0" xfId="0" applyFont="1" applyAlignment="1">
      <alignment vertical="top"/>
    </xf>
    <xf numFmtId="4" fontId="14" fillId="0" borderId="0" xfId="0" applyNumberFormat="1" applyFont="1" applyAlignment="1">
      <alignment vertical="top"/>
    </xf>
    <xf numFmtId="0" fontId="14" fillId="3" borderId="0" xfId="0" applyFont="1" applyFill="1" applyAlignment="1">
      <alignment vertical="top"/>
    </xf>
    <xf numFmtId="4" fontId="14" fillId="3" borderId="0" xfId="0" applyNumberFormat="1" applyFont="1" applyFill="1" applyAlignment="1">
      <alignment vertical="top"/>
    </xf>
    <xf numFmtId="4" fontId="14" fillId="11" borderId="0" xfId="0" applyNumberFormat="1" applyFont="1" applyFill="1" applyAlignment="1">
      <alignment vertical="top"/>
    </xf>
    <xf numFmtId="0" fontId="17" fillId="0" borderId="0" xfId="0" applyFont="1" applyAlignment="1">
      <alignment vertical="top"/>
    </xf>
    <xf numFmtId="4" fontId="12" fillId="7" borderId="0" xfId="0" applyNumberFormat="1" applyFont="1" applyFill="1" applyAlignment="1">
      <alignment vertical="top"/>
    </xf>
    <xf numFmtId="4" fontId="12" fillId="11" borderId="0" xfId="0" applyNumberFormat="1" applyFont="1" applyFill="1" applyAlignment="1">
      <alignment vertical="top"/>
    </xf>
    <xf numFmtId="4" fontId="12" fillId="0" borderId="0" xfId="0" applyNumberFormat="1" applyFont="1" applyAlignment="1">
      <alignment vertical="top"/>
    </xf>
    <xf numFmtId="4" fontId="14" fillId="0" borderId="0" xfId="0" applyNumberFormat="1" applyFont="1" applyFill="1" applyAlignment="1">
      <alignment vertical="top"/>
    </xf>
    <xf numFmtId="4" fontId="14" fillId="6" borderId="0" xfId="0" applyNumberFormat="1" applyFont="1" applyFill="1" applyAlignment="1">
      <alignment vertical="top"/>
    </xf>
    <xf numFmtId="4" fontId="14" fillId="13" borderId="0" xfId="0" applyNumberFormat="1" applyFont="1" applyFill="1" applyAlignment="1">
      <alignment vertical="top"/>
    </xf>
    <xf numFmtId="4" fontId="14" fillId="8" borderId="0" xfId="0" applyNumberFormat="1" applyFont="1" applyFill="1" applyAlignment="1">
      <alignment vertical="top"/>
    </xf>
    <xf numFmtId="4" fontId="14" fillId="10" borderId="0" xfId="0" applyNumberFormat="1" applyFont="1" applyFill="1" applyAlignment="1">
      <alignment vertical="top"/>
    </xf>
    <xf numFmtId="4" fontId="14" fillId="7" borderId="0" xfId="0" applyNumberFormat="1" applyFont="1" applyFill="1" applyAlignment="1">
      <alignment vertical="top"/>
    </xf>
    <xf numFmtId="3" fontId="14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4" fontId="14" fillId="12" borderId="0" xfId="0" applyNumberFormat="1" applyFont="1" applyFill="1" applyAlignment="1">
      <alignment vertical="top"/>
    </xf>
    <xf numFmtId="4" fontId="14" fillId="4" borderId="0" xfId="0" applyNumberFormat="1" applyFont="1" applyFill="1" applyAlignment="1">
      <alignment vertical="top"/>
    </xf>
    <xf numFmtId="4" fontId="12" fillId="8" borderId="0" xfId="0" applyNumberFormat="1" applyFont="1" applyFill="1" applyAlignment="1">
      <alignment vertical="top"/>
    </xf>
    <xf numFmtId="4" fontId="14" fillId="5" borderId="0" xfId="0" applyNumberFormat="1" applyFont="1" applyFill="1" applyAlignment="1">
      <alignment vertical="top"/>
    </xf>
    <xf numFmtId="4" fontId="14" fillId="9" borderId="0" xfId="0" applyNumberFormat="1" applyFont="1" applyFill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/>
    </xf>
    <xf numFmtId="0" fontId="9" fillId="2" borderId="0" xfId="3" applyNumberFormat="1" applyFont="1" applyFill="1" applyBorder="1" applyAlignment="1">
      <alignment vertical="top" wrapText="1"/>
    </xf>
    <xf numFmtId="0" fontId="9" fillId="0" borderId="0" xfId="3" applyNumberFormat="1" applyFont="1" applyAlignment="1">
      <alignment vertical="top"/>
    </xf>
    <xf numFmtId="0" fontId="10" fillId="0" borderId="0" xfId="3" applyFont="1" applyAlignment="1">
      <alignment vertical="top"/>
    </xf>
    <xf numFmtId="0" fontId="10" fillId="0" borderId="0" xfId="3" applyFont="1" applyAlignment="1">
      <alignment vertical="top" wrapText="1"/>
    </xf>
    <xf numFmtId="0" fontId="10" fillId="0" borderId="0" xfId="3" applyFont="1" applyFill="1" applyAlignment="1">
      <alignment vertical="top"/>
    </xf>
    <xf numFmtId="0" fontId="10" fillId="0" borderId="0" xfId="3" applyNumberFormat="1" applyFont="1" applyFill="1" applyAlignment="1">
      <alignment horizontal="left" vertical="top"/>
    </xf>
    <xf numFmtId="0" fontId="9" fillId="0" borderId="8" xfId="2" applyNumberFormat="1" applyFont="1" applyFill="1" applyBorder="1" applyAlignment="1">
      <alignment horizontal="center" vertical="top" wrapText="1"/>
    </xf>
    <xf numFmtId="0" fontId="10" fillId="0" borderId="0" xfId="3" applyNumberFormat="1" applyFont="1" applyAlignment="1">
      <alignment vertical="top"/>
    </xf>
    <xf numFmtId="0" fontId="10" fillId="0" borderId="2" xfId="3" applyNumberFormat="1" applyFont="1" applyFill="1" applyBorder="1" applyAlignment="1">
      <alignment horizontal="center" vertical="top"/>
    </xf>
    <xf numFmtId="0" fontId="19" fillId="2" borderId="11" xfId="3" applyNumberFormat="1" applyFont="1" applyFill="1" applyBorder="1" applyAlignment="1">
      <alignment vertical="top" wrapText="1"/>
    </xf>
    <xf numFmtId="3" fontId="9" fillId="0" borderId="2" xfId="3" applyNumberFormat="1" applyFont="1" applyFill="1" applyBorder="1" applyAlignment="1">
      <alignment horizontal="right" vertical="top"/>
    </xf>
    <xf numFmtId="0" fontId="9" fillId="0" borderId="0" xfId="3" applyFont="1" applyAlignment="1">
      <alignment vertical="top"/>
    </xf>
    <xf numFmtId="0" fontId="20" fillId="2" borderId="12" xfId="3" applyNumberFormat="1" applyFont="1" applyFill="1" applyBorder="1" applyAlignment="1">
      <alignment vertical="top"/>
    </xf>
    <xf numFmtId="0" fontId="20" fillId="2" borderId="12" xfId="3" applyNumberFormat="1" applyFont="1" applyFill="1" applyBorder="1" applyAlignment="1">
      <alignment vertical="top" wrapText="1"/>
    </xf>
    <xf numFmtId="4" fontId="20" fillId="2" borderId="12" xfId="3" applyNumberFormat="1" applyFont="1" applyFill="1" applyBorder="1" applyAlignment="1">
      <alignment horizontal="right" vertical="top" wrapText="1"/>
    </xf>
    <xf numFmtId="0" fontId="20" fillId="2" borderId="12" xfId="3" applyNumberFormat="1" applyFont="1" applyFill="1" applyBorder="1" applyAlignment="1">
      <alignment horizontal="right" vertical="top" wrapText="1"/>
    </xf>
    <xf numFmtId="3" fontId="10" fillId="0" borderId="2" xfId="3" applyNumberFormat="1" applyFont="1" applyFill="1" applyBorder="1" applyAlignment="1">
      <alignment horizontal="right" vertical="top"/>
    </xf>
    <xf numFmtId="0" fontId="10" fillId="0" borderId="12" xfId="3" applyNumberFormat="1" applyFont="1" applyBorder="1" applyAlignment="1">
      <alignment vertical="top"/>
    </xf>
    <xf numFmtId="4" fontId="10" fillId="0" borderId="12" xfId="3" applyNumberFormat="1" applyFont="1" applyBorder="1" applyAlignment="1">
      <alignment horizontal="right" vertical="top" wrapText="1"/>
    </xf>
    <xf numFmtId="164" fontId="10" fillId="0" borderId="0" xfId="3" applyNumberFormat="1" applyFont="1" applyAlignment="1">
      <alignment vertical="top"/>
    </xf>
    <xf numFmtId="0" fontId="10" fillId="0" borderId="12" xfId="3" applyNumberFormat="1" applyFont="1" applyBorder="1" applyAlignment="1">
      <alignment horizontal="right" vertical="top" wrapText="1"/>
    </xf>
    <xf numFmtId="4" fontId="10" fillId="0" borderId="12" xfId="3" applyNumberFormat="1" applyFont="1" applyFill="1" applyBorder="1" applyAlignment="1">
      <alignment horizontal="right" vertical="top" wrapText="1"/>
    </xf>
    <xf numFmtId="3" fontId="9" fillId="0" borderId="5" xfId="3" applyNumberFormat="1" applyFont="1" applyFill="1" applyBorder="1" applyAlignment="1">
      <alignment horizontal="right" vertical="top"/>
    </xf>
    <xf numFmtId="0" fontId="9" fillId="0" borderId="12" xfId="3" applyNumberFormat="1" applyFont="1" applyBorder="1" applyAlignment="1">
      <alignment vertical="top"/>
    </xf>
    <xf numFmtId="4" fontId="9" fillId="0" borderId="12" xfId="3" applyNumberFormat="1" applyFont="1" applyFill="1" applyBorder="1" applyAlignment="1">
      <alignment horizontal="right" vertical="top" wrapText="1"/>
    </xf>
    <xf numFmtId="0" fontId="9" fillId="0" borderId="12" xfId="3" applyNumberFormat="1" applyFont="1" applyFill="1" applyBorder="1" applyAlignment="1">
      <alignment horizontal="right" vertical="top" wrapText="1"/>
    </xf>
    <xf numFmtId="0" fontId="10" fillId="0" borderId="12" xfId="3" applyNumberFormat="1" applyFont="1" applyFill="1" applyBorder="1" applyAlignment="1">
      <alignment horizontal="right" vertical="top" wrapText="1"/>
    </xf>
    <xf numFmtId="3" fontId="10" fillId="0" borderId="5" xfId="3" applyNumberFormat="1" applyFont="1" applyFill="1" applyBorder="1" applyAlignment="1">
      <alignment horizontal="right" vertical="top"/>
    </xf>
    <xf numFmtId="3" fontId="10" fillId="0" borderId="12" xfId="3" applyNumberFormat="1" applyFont="1" applyBorder="1" applyAlignment="1">
      <alignment vertical="top"/>
    </xf>
    <xf numFmtId="0" fontId="9" fillId="0" borderId="12" xfId="3" applyNumberFormat="1" applyFont="1" applyBorder="1" applyAlignment="1">
      <alignment horizontal="right" vertical="top" wrapText="1"/>
    </xf>
    <xf numFmtId="0" fontId="19" fillId="2" borderId="12" xfId="3" applyNumberFormat="1" applyFont="1" applyFill="1" applyBorder="1" applyAlignment="1">
      <alignment vertical="top"/>
    </xf>
    <xf numFmtId="0" fontId="19" fillId="2" borderId="12" xfId="3" applyNumberFormat="1" applyFont="1" applyFill="1" applyBorder="1" applyAlignment="1">
      <alignment vertical="top" wrapText="1"/>
    </xf>
    <xf numFmtId="4" fontId="19" fillId="2" borderId="12" xfId="3" applyNumberFormat="1" applyFont="1" applyFill="1" applyBorder="1" applyAlignment="1">
      <alignment horizontal="right" vertical="top" wrapText="1"/>
    </xf>
    <xf numFmtId="0" fontId="19" fillId="2" borderId="12" xfId="3" applyNumberFormat="1" applyFont="1" applyFill="1" applyBorder="1" applyAlignment="1">
      <alignment horizontal="right" vertical="top" wrapText="1"/>
    </xf>
    <xf numFmtId="3" fontId="10" fillId="0" borderId="0" xfId="3" applyNumberFormat="1" applyFont="1" applyFill="1" applyAlignment="1">
      <alignment vertical="top"/>
    </xf>
    <xf numFmtId="3" fontId="10" fillId="0" borderId="2" xfId="3" applyNumberFormat="1" applyFont="1" applyFill="1" applyBorder="1" applyAlignment="1">
      <alignment horizontal="center" vertical="top" wrapText="1"/>
    </xf>
    <xf numFmtId="3" fontId="10" fillId="0" borderId="2" xfId="3" applyNumberFormat="1" applyFont="1" applyFill="1" applyBorder="1" applyAlignment="1">
      <alignment horizontal="center" vertical="top"/>
    </xf>
    <xf numFmtId="0" fontId="10" fillId="0" borderId="1" xfId="3" applyFont="1" applyBorder="1" applyAlignment="1">
      <alignment vertical="top"/>
    </xf>
    <xf numFmtId="0" fontId="10" fillId="0" borderId="0" xfId="3" applyNumberFormat="1" applyFont="1" applyAlignment="1">
      <alignment horizontal="center" vertical="top"/>
    </xf>
    <xf numFmtId="0" fontId="9" fillId="0" borderId="0" xfId="3" applyNumberFormat="1" applyFont="1" applyAlignment="1">
      <alignment horizontal="left" vertical="top"/>
    </xf>
    <xf numFmtId="3" fontId="10" fillId="0" borderId="3" xfId="3" applyNumberFormat="1" applyFont="1" applyFill="1" applyBorder="1" applyAlignment="1">
      <alignment horizontal="right" vertical="top"/>
    </xf>
    <xf numFmtId="3" fontId="10" fillId="0" borderId="6" xfId="3" applyNumberFormat="1" applyFont="1" applyFill="1" applyBorder="1" applyAlignment="1">
      <alignment horizontal="right" vertical="top"/>
    </xf>
    <xf numFmtId="3" fontId="14" fillId="0" borderId="5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0" fillId="0" borderId="0" xfId="4" applyFont="1" applyAlignment="1">
      <alignment vertical="top" wrapText="1"/>
    </xf>
    <xf numFmtId="0" fontId="10" fillId="0" borderId="0" xfId="1" applyNumberFormat="1" applyFont="1" applyAlignment="1"/>
    <xf numFmtId="0" fontId="10" fillId="0" borderId="0" xfId="1" applyNumberFormat="1" applyFont="1" applyAlignment="1">
      <alignment horizontal="center"/>
    </xf>
    <xf numFmtId="0" fontId="9" fillId="0" borderId="2" xfId="4" applyNumberFormat="1" applyFont="1" applyBorder="1" applyAlignment="1">
      <alignment horizontal="center" vertical="top" wrapText="1"/>
    </xf>
    <xf numFmtId="0" fontId="10" fillId="0" borderId="2" xfId="4" applyNumberFormat="1" applyFont="1" applyBorder="1" applyAlignment="1">
      <alignment horizontal="center" vertical="top" wrapText="1"/>
    </xf>
    <xf numFmtId="0" fontId="9" fillId="0" borderId="2" xfId="4" applyNumberFormat="1" applyFont="1" applyBorder="1" applyAlignment="1">
      <alignment horizontal="left" vertical="top" wrapText="1"/>
    </xf>
    <xf numFmtId="3" fontId="9" fillId="2" borderId="2" xfId="4" applyNumberFormat="1" applyFont="1" applyFill="1" applyBorder="1" applyAlignment="1">
      <alignment horizontal="right" vertical="top" wrapText="1"/>
    </xf>
    <xf numFmtId="3" fontId="9" fillId="2" borderId="2" xfId="4" applyNumberFormat="1" applyFont="1" applyFill="1" applyBorder="1" applyAlignment="1">
      <alignment vertical="top" wrapText="1"/>
    </xf>
    <xf numFmtId="3" fontId="9" fillId="0" borderId="2" xfId="4" applyNumberFormat="1" applyFont="1" applyBorder="1" applyAlignment="1">
      <alignment horizontal="right" vertical="top" wrapText="1"/>
    </xf>
    <xf numFmtId="0" fontId="10" fillId="0" borderId="2" xfId="4" applyNumberFormat="1" applyFont="1" applyBorder="1" applyAlignment="1">
      <alignment horizontal="left" vertical="top" wrapText="1"/>
    </xf>
    <xf numFmtId="3" fontId="10" fillId="2" borderId="2" xfId="4" applyNumberFormat="1" applyFont="1" applyFill="1" applyBorder="1" applyAlignment="1">
      <alignment horizontal="right" vertical="top" wrapText="1"/>
    </xf>
    <xf numFmtId="3" fontId="10" fillId="2" borderId="2" xfId="4" applyNumberFormat="1" applyFont="1" applyFill="1" applyBorder="1" applyAlignment="1">
      <alignment vertical="top" wrapText="1"/>
    </xf>
    <xf numFmtId="3" fontId="9" fillId="0" borderId="2" xfId="4" applyNumberFormat="1" applyFont="1" applyBorder="1" applyAlignment="1">
      <alignment vertical="top" wrapText="1"/>
    </xf>
    <xf numFmtId="3" fontId="10" fillId="0" borderId="2" xfId="4" applyNumberFormat="1" applyFont="1" applyBorder="1" applyAlignment="1">
      <alignment horizontal="right" vertical="top" wrapText="1"/>
    </xf>
    <xf numFmtId="0" fontId="10" fillId="0" borderId="2" xfId="4" applyNumberFormat="1" applyFont="1" applyBorder="1" applyAlignment="1">
      <alignment horizontal="left" vertical="center" wrapText="1"/>
    </xf>
    <xf numFmtId="3" fontId="10" fillId="2" borderId="2" xfId="4" applyNumberFormat="1" applyFont="1" applyFill="1" applyBorder="1" applyAlignment="1">
      <alignment horizontal="right" vertical="center" wrapText="1"/>
    </xf>
    <xf numFmtId="3" fontId="10" fillId="2" borderId="2" xfId="4" applyNumberFormat="1" applyFont="1" applyFill="1" applyBorder="1" applyAlignment="1">
      <alignment vertical="center" wrapText="1"/>
    </xf>
    <xf numFmtId="3" fontId="9" fillId="0" borderId="2" xfId="4" applyNumberFormat="1" applyFont="1" applyBorder="1" applyAlignment="1">
      <alignment vertical="center" wrapText="1"/>
    </xf>
    <xf numFmtId="0" fontId="10" fillId="0" borderId="0" xfId="4" applyFont="1"/>
    <xf numFmtId="3" fontId="10" fillId="2" borderId="2" xfId="4" applyNumberFormat="1" applyFont="1" applyFill="1" applyBorder="1" applyAlignment="1">
      <alignment horizontal="right" vertical="center"/>
    </xf>
    <xf numFmtId="3" fontId="10" fillId="2" borderId="2" xfId="4" applyNumberFormat="1" applyFont="1" applyFill="1" applyBorder="1" applyAlignment="1">
      <alignment vertical="center"/>
    </xf>
    <xf numFmtId="3" fontId="9" fillId="0" borderId="2" xfId="4" applyNumberFormat="1" applyFont="1" applyBorder="1" applyAlignment="1">
      <alignment vertical="center"/>
    </xf>
    <xf numFmtId="3" fontId="9" fillId="0" borderId="2" xfId="4" applyNumberFormat="1" applyFont="1" applyBorder="1" applyAlignment="1">
      <alignment horizontal="right" vertical="center"/>
    </xf>
    <xf numFmtId="0" fontId="10" fillId="0" borderId="0" xfId="4" applyFont="1" applyBorder="1"/>
    <xf numFmtId="3" fontId="10" fillId="0" borderId="2" xfId="4" applyNumberFormat="1" applyFont="1" applyBorder="1" applyAlignment="1">
      <alignment horizontal="center" vertical="center" wrapText="1"/>
    </xf>
    <xf numFmtId="0" fontId="10" fillId="0" borderId="2" xfId="4" applyNumberFormat="1" applyFont="1" applyBorder="1" applyAlignment="1">
      <alignment horizontal="center" vertical="center"/>
    </xf>
    <xf numFmtId="3" fontId="10" fillId="0" borderId="2" xfId="4" applyNumberFormat="1" applyFont="1" applyBorder="1" applyAlignment="1">
      <alignment horizontal="center" vertical="center"/>
    </xf>
    <xf numFmtId="3" fontId="10" fillId="0" borderId="2" xfId="4" applyNumberFormat="1" applyFont="1" applyBorder="1" applyAlignment="1">
      <alignment horizontal="center"/>
    </xf>
    <xf numFmtId="0" fontId="9" fillId="0" borderId="2" xfId="4" applyNumberFormat="1" applyFont="1" applyBorder="1" applyAlignment="1">
      <alignment horizontal="left" vertical="center" wrapText="1"/>
    </xf>
    <xf numFmtId="3" fontId="9" fillId="0" borderId="2" xfId="4" applyNumberFormat="1" applyFont="1" applyBorder="1" applyAlignment="1">
      <alignment horizontal="right" vertical="center" wrapText="1"/>
    </xf>
    <xf numFmtId="3" fontId="10" fillId="0" borderId="0" xfId="4" applyNumberFormat="1" applyFont="1"/>
    <xf numFmtId="3" fontId="9" fillId="2" borderId="2" xfId="4" applyNumberFormat="1" applyFont="1" applyFill="1" applyBorder="1" applyAlignment="1">
      <alignment vertical="center"/>
    </xf>
    <xf numFmtId="0" fontId="9" fillId="0" borderId="0" xfId="4" applyFont="1"/>
    <xf numFmtId="0" fontId="9" fillId="2" borderId="1" xfId="4" applyNumberFormat="1" applyFont="1" applyFill="1" applyBorder="1" applyAlignment="1"/>
    <xf numFmtId="0" fontId="10" fillId="0" borderId="1" xfId="4" applyFont="1" applyBorder="1"/>
    <xf numFmtId="0" fontId="10" fillId="0" borderId="0" xfId="4" applyNumberFormat="1" applyFont="1" applyAlignment="1">
      <alignment vertical="top"/>
    </xf>
    <xf numFmtId="0" fontId="10" fillId="0" borderId="0" xfId="4" applyNumberFormat="1" applyFont="1" applyAlignment="1">
      <alignment horizontal="center" vertical="top"/>
    </xf>
    <xf numFmtId="0" fontId="9" fillId="0" borderId="0" xfId="4" applyNumberFormat="1" applyFont="1" applyAlignment="1">
      <alignment horizontal="left"/>
    </xf>
    <xf numFmtId="0" fontId="9" fillId="2" borderId="1" xfId="4" applyNumberFormat="1" applyFont="1" applyFill="1" applyBorder="1" applyAlignment="1">
      <alignment wrapText="1"/>
    </xf>
    <xf numFmtId="0" fontId="10" fillId="0" borderId="0" xfId="1" applyFont="1" applyFill="1"/>
    <xf numFmtId="0" fontId="10" fillId="0" borderId="0" xfId="1" applyNumberFormat="1" applyFont="1" applyFill="1" applyAlignment="1">
      <alignment horizontal="right" indent="5"/>
    </xf>
    <xf numFmtId="14" fontId="9" fillId="0" borderId="2" xfId="1" applyNumberFormat="1" applyFont="1" applyFill="1" applyBorder="1" applyAlignment="1">
      <alignment horizontal="center" vertical="top" wrapText="1"/>
    </xf>
    <xf numFmtId="0" fontId="10" fillId="0" borderId="0" xfId="2" applyFont="1" applyAlignment="1">
      <alignment vertical="top"/>
    </xf>
    <xf numFmtId="0" fontId="10" fillId="0" borderId="0" xfId="2" applyFont="1" applyAlignment="1">
      <alignment horizontal="left" vertical="top" wrapText="1"/>
    </xf>
    <xf numFmtId="0" fontId="10" fillId="0" borderId="0" xfId="2" applyNumberFormat="1" applyFont="1" applyAlignment="1">
      <alignment horizontal="left" vertical="top" wrapText="1"/>
    </xf>
    <xf numFmtId="0" fontId="9" fillId="0" borderId="0" xfId="1" applyNumberFormat="1" applyFont="1" applyFill="1" applyAlignment="1">
      <alignment horizontal="center"/>
    </xf>
    <xf numFmtId="0" fontId="9" fillId="0" borderId="0" xfId="1" applyNumberFormat="1" applyFont="1" applyFill="1" applyBorder="1" applyAlignment="1">
      <alignment horizontal="left" vertical="top" wrapText="1"/>
    </xf>
    <xf numFmtId="0" fontId="10" fillId="0" borderId="0" xfId="1" applyNumberFormat="1" applyFont="1" applyFill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9" fillId="0" borderId="0" xfId="2" applyNumberFormat="1" applyFont="1" applyAlignment="1">
      <alignment horizontal="center" vertical="top"/>
    </xf>
    <xf numFmtId="0" fontId="10" fillId="0" borderId="2" xfId="2" applyNumberFormat="1" applyFont="1" applyBorder="1" applyAlignment="1">
      <alignment horizontal="center" vertical="top" wrapText="1"/>
    </xf>
    <xf numFmtId="0" fontId="10" fillId="0" borderId="0" xfId="2" applyNumberFormat="1" applyFont="1" applyAlignment="1">
      <alignment horizontal="center" vertical="top"/>
    </xf>
    <xf numFmtId="0" fontId="9" fillId="0" borderId="2" xfId="2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5" fillId="2" borderId="1" xfId="3" applyNumberFormat="1" applyFont="1" applyFill="1" applyBorder="1" applyAlignment="1">
      <alignment horizontal="center" wrapText="1"/>
    </xf>
    <xf numFmtId="0" fontId="16" fillId="0" borderId="14" xfId="3" applyNumberFormat="1" applyFont="1" applyBorder="1" applyAlignment="1">
      <alignment horizontal="center" vertical="top"/>
    </xf>
    <xf numFmtId="0" fontId="10" fillId="0" borderId="4" xfId="3" applyNumberFormat="1" applyFont="1" applyBorder="1" applyAlignment="1">
      <alignment horizontal="left" vertical="top" wrapText="1"/>
    </xf>
    <xf numFmtId="0" fontId="10" fillId="0" borderId="0" xfId="3" applyNumberFormat="1" applyFont="1" applyAlignment="1">
      <alignment horizontal="center" vertical="top" wrapText="1"/>
    </xf>
    <xf numFmtId="0" fontId="10" fillId="0" borderId="9" xfId="3" applyNumberFormat="1" applyFont="1" applyBorder="1" applyAlignment="1">
      <alignment horizontal="center" vertical="top" wrapText="1"/>
    </xf>
    <xf numFmtId="0" fontId="9" fillId="0" borderId="2" xfId="3" applyNumberFormat="1" applyFont="1" applyBorder="1" applyAlignment="1">
      <alignment horizontal="left" vertical="top" wrapText="1"/>
    </xf>
    <xf numFmtId="0" fontId="10" fillId="0" borderId="0" xfId="3" applyNumberFormat="1" applyFont="1" applyAlignment="1">
      <alignment horizontal="center" vertical="top"/>
    </xf>
    <xf numFmtId="0" fontId="9" fillId="0" borderId="0" xfId="3" applyNumberFormat="1" applyFont="1" applyAlignment="1">
      <alignment horizontal="center" vertical="top"/>
    </xf>
    <xf numFmtId="0" fontId="9" fillId="0" borderId="7" xfId="3" applyNumberFormat="1" applyFont="1" applyBorder="1" applyAlignment="1">
      <alignment horizontal="center" vertical="top" wrapText="1"/>
    </xf>
    <xf numFmtId="0" fontId="10" fillId="0" borderId="7" xfId="3" applyNumberFormat="1" applyFont="1" applyBorder="1" applyAlignment="1">
      <alignment horizontal="center" vertical="top" wrapText="1"/>
    </xf>
    <xf numFmtId="0" fontId="9" fillId="0" borderId="3" xfId="3" applyNumberFormat="1" applyFont="1" applyBorder="1" applyAlignment="1">
      <alignment horizontal="left" vertical="top"/>
    </xf>
    <xf numFmtId="0" fontId="10" fillId="0" borderId="4" xfId="3" applyNumberFormat="1" applyFont="1" applyBorder="1" applyAlignment="1">
      <alignment horizontal="left" vertical="top"/>
    </xf>
    <xf numFmtId="0" fontId="10" fillId="0" borderId="9" xfId="3" applyNumberFormat="1" applyFont="1" applyBorder="1" applyAlignment="1">
      <alignment horizontal="center" vertical="top"/>
    </xf>
    <xf numFmtId="0" fontId="10" fillId="0" borderId="6" xfId="3" applyNumberFormat="1" applyFont="1" applyBorder="1" applyAlignment="1">
      <alignment horizontal="left" vertical="top" wrapText="1"/>
    </xf>
    <xf numFmtId="0" fontId="9" fillId="0" borderId="2" xfId="3" applyNumberFormat="1" applyFont="1" applyBorder="1" applyAlignment="1">
      <alignment horizontal="left" vertical="top"/>
    </xf>
    <xf numFmtId="0" fontId="10" fillId="0" borderId="3" xfId="3" applyNumberFormat="1" applyFont="1" applyBorder="1" applyAlignment="1">
      <alignment horizontal="left" vertical="top" wrapText="1"/>
    </xf>
    <xf numFmtId="0" fontId="10" fillId="0" borderId="4" xfId="3" applyFont="1" applyBorder="1" applyAlignment="1">
      <alignment vertical="top" wrapText="1"/>
    </xf>
    <xf numFmtId="0" fontId="10" fillId="0" borderId="4" xfId="3" applyNumberFormat="1" applyFont="1" applyBorder="1" applyAlignment="1">
      <alignment vertical="top" wrapText="1"/>
    </xf>
    <xf numFmtId="0" fontId="10" fillId="0" borderId="10" xfId="3" applyFont="1" applyBorder="1" applyAlignment="1">
      <alignment vertical="top" wrapText="1"/>
    </xf>
    <xf numFmtId="0" fontId="9" fillId="2" borderId="1" xfId="3" applyNumberFormat="1" applyFont="1" applyFill="1" applyBorder="1" applyAlignment="1">
      <alignment horizontal="left" vertical="top" wrapText="1"/>
    </xf>
    <xf numFmtId="0" fontId="10" fillId="0" borderId="6" xfId="3" applyNumberFormat="1" applyFont="1" applyBorder="1" applyAlignment="1">
      <alignment horizontal="left" vertical="top"/>
    </xf>
    <xf numFmtId="0" fontId="10" fillId="0" borderId="10" xfId="3" applyNumberFormat="1" applyFont="1" applyBorder="1" applyAlignment="1">
      <alignment horizontal="left" vertical="top" wrapText="1"/>
    </xf>
    <xf numFmtId="0" fontId="10" fillId="0" borderId="1" xfId="3" applyNumberFormat="1" applyFont="1" applyBorder="1" applyAlignment="1">
      <alignment horizontal="center" vertical="top" wrapText="1"/>
    </xf>
    <xf numFmtId="0" fontId="10" fillId="0" borderId="13" xfId="3" applyNumberFormat="1" applyFont="1" applyBorder="1" applyAlignment="1">
      <alignment horizontal="center" vertical="top" wrapText="1"/>
    </xf>
    <xf numFmtId="0" fontId="10" fillId="0" borderId="2" xfId="3" applyNumberFormat="1" applyFont="1" applyBorder="1" applyAlignment="1">
      <alignment horizontal="left" vertical="top" wrapText="1"/>
    </xf>
    <xf numFmtId="0" fontId="9" fillId="0" borderId="0" xfId="3" applyFont="1" applyAlignment="1">
      <alignment horizontal="left" vertical="top" wrapText="1"/>
    </xf>
    <xf numFmtId="0" fontId="10" fillId="0" borderId="7" xfId="3" applyNumberFormat="1" applyFont="1" applyBorder="1" applyAlignment="1">
      <alignment horizontal="center" vertical="top"/>
    </xf>
    <xf numFmtId="0" fontId="10" fillId="0" borderId="4" xfId="3" applyFont="1" applyBorder="1" applyAlignment="1">
      <alignment vertical="top"/>
    </xf>
    <xf numFmtId="0" fontId="10" fillId="0" borderId="5" xfId="3" applyNumberFormat="1" applyFont="1" applyBorder="1" applyAlignment="1">
      <alignment horizontal="left" vertical="top" wrapText="1"/>
    </xf>
    <xf numFmtId="0" fontId="9" fillId="0" borderId="6" xfId="3" applyNumberFormat="1" applyFont="1" applyBorder="1" applyAlignment="1">
      <alignment horizontal="left" vertical="top"/>
    </xf>
    <xf numFmtId="0" fontId="9" fillId="0" borderId="0" xfId="4" applyFont="1" applyAlignment="1">
      <alignment horizontal="left" vertical="top" wrapText="1"/>
    </xf>
    <xf numFmtId="3" fontId="10" fillId="0" borderId="2" xfId="4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/>
    </xf>
    <xf numFmtId="3" fontId="10" fillId="0" borderId="2" xfId="4" applyNumberFormat="1" applyFont="1" applyBorder="1" applyAlignment="1">
      <alignment horizontal="center" vertical="top" wrapText="1"/>
    </xf>
    <xf numFmtId="3" fontId="10" fillId="0" borderId="2" xfId="4" applyNumberFormat="1" applyFont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top" wrapText="1"/>
    </xf>
    <xf numFmtId="0" fontId="9" fillId="0" borderId="0" xfId="4" applyNumberFormat="1" applyFont="1" applyAlignment="1">
      <alignment horizontal="center" vertical="top"/>
    </xf>
    <xf numFmtId="0" fontId="9" fillId="0" borderId="2" xfId="4" applyNumberFormat="1" applyFont="1" applyBorder="1" applyAlignment="1">
      <alignment horizontal="center" vertical="top" wrapText="1"/>
    </xf>
    <xf numFmtId="0" fontId="10" fillId="0" borderId="0" xfId="1" applyNumberFormat="1" applyFont="1" applyAlignment="1">
      <alignment horizontal="center"/>
    </xf>
  </cellXfs>
  <cellStyles count="5">
    <cellStyle name="Обычный" xfId="0" builtinId="0"/>
    <cellStyle name="Обычный_Лист1" xfId="1"/>
    <cellStyle name="Обычный_Ф2" xfId="2"/>
    <cellStyle name="Обычный_Ф3" xfId="3"/>
    <cellStyle name="Обычный_Ф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activeCell="C6" sqref="C6"/>
    </sheetView>
  </sheetViews>
  <sheetFormatPr defaultRowHeight="14.5" x14ac:dyDescent="0.35"/>
  <cols>
    <col min="1" max="1" width="41.453125" style="13" customWidth="1"/>
    <col min="2" max="2" width="8.7265625" style="13"/>
    <col min="3" max="4" width="18.26953125" style="13" customWidth="1"/>
    <col min="5" max="5" width="8.7265625" style="13"/>
    <col min="6" max="6" width="11.81640625" style="13" customWidth="1"/>
    <col min="7" max="7" width="16.81640625" style="13" customWidth="1"/>
    <col min="8" max="8" width="8.7265625" style="13"/>
    <col min="9" max="9" width="27.1796875" style="13" customWidth="1"/>
    <col min="10" max="16384" width="8.7265625" style="13"/>
  </cols>
  <sheetData>
    <row r="1" spans="1:9" ht="43" customHeight="1" x14ac:dyDescent="0.35">
      <c r="A1" s="162" t="s">
        <v>229</v>
      </c>
      <c r="B1" s="162"/>
      <c r="C1" s="162"/>
      <c r="D1" s="162"/>
      <c r="E1" s="4"/>
      <c r="F1" s="4"/>
      <c r="G1" s="4"/>
      <c r="H1" s="12"/>
      <c r="I1" s="12"/>
    </row>
    <row r="2" spans="1:9" x14ac:dyDescent="0.35">
      <c r="A2" s="161" t="s">
        <v>171</v>
      </c>
      <c r="B2" s="161"/>
      <c r="C2" s="161"/>
      <c r="D2" s="161"/>
      <c r="E2" s="5"/>
      <c r="F2" s="5"/>
      <c r="G2" s="5"/>
      <c r="H2" s="12"/>
      <c r="I2" s="12"/>
    </row>
    <row r="3" spans="1:9" x14ac:dyDescent="0.35">
      <c r="A3" s="163" t="s">
        <v>226</v>
      </c>
      <c r="B3" s="163"/>
      <c r="C3" s="163"/>
      <c r="D3" s="163"/>
      <c r="E3" s="6"/>
      <c r="F3" s="6"/>
      <c r="G3" s="6"/>
      <c r="H3" s="12"/>
      <c r="I3" s="12"/>
    </row>
    <row r="4" spans="1:9" x14ac:dyDescent="0.35">
      <c r="A4" s="155"/>
      <c r="B4" s="155"/>
      <c r="C4" s="155"/>
      <c r="D4" s="156" t="s">
        <v>0</v>
      </c>
      <c r="E4" s="12"/>
      <c r="F4" s="12"/>
      <c r="H4" s="12"/>
      <c r="I4" s="12"/>
    </row>
    <row r="5" spans="1:9" ht="28" x14ac:dyDescent="0.35">
      <c r="A5" s="14" t="s">
        <v>176</v>
      </c>
      <c r="B5" s="15" t="s">
        <v>177</v>
      </c>
      <c r="C5" s="157" t="s">
        <v>256</v>
      </c>
      <c r="D5" s="157" t="s">
        <v>227</v>
      </c>
    </row>
    <row r="6" spans="1:9" x14ac:dyDescent="0.35">
      <c r="A6" s="14" t="s">
        <v>1</v>
      </c>
      <c r="B6" s="16"/>
      <c r="C6" s="17"/>
      <c r="D6" s="17"/>
    </row>
    <row r="7" spans="1:9" x14ac:dyDescent="0.35">
      <c r="A7" s="18" t="s">
        <v>252</v>
      </c>
      <c r="B7" s="16">
        <v>4</v>
      </c>
      <c r="C7" s="19">
        <f>SUM(C8:C10)</f>
        <v>12205</v>
      </c>
      <c r="D7" s="19">
        <f>SUM(D8:D10)</f>
        <v>201060</v>
      </c>
    </row>
    <row r="8" spans="1:9" ht="28" hidden="1" x14ac:dyDescent="0.35">
      <c r="A8" s="18" t="s">
        <v>178</v>
      </c>
      <c r="B8" s="16"/>
      <c r="C8" s="20">
        <v>5026</v>
      </c>
      <c r="D8" s="20">
        <v>5635</v>
      </c>
    </row>
    <row r="9" spans="1:9" hidden="1" x14ac:dyDescent="0.35">
      <c r="A9" s="18" t="s">
        <v>228</v>
      </c>
      <c r="B9" s="16"/>
      <c r="C9" s="20">
        <v>60</v>
      </c>
      <c r="D9" s="20">
        <v>89548</v>
      </c>
    </row>
    <row r="10" spans="1:9" hidden="1" x14ac:dyDescent="0.35">
      <c r="A10" s="18" t="s">
        <v>179</v>
      </c>
      <c r="B10" s="16"/>
      <c r="C10" s="20">
        <v>7119</v>
      </c>
      <c r="D10" s="20">
        <v>105877</v>
      </c>
    </row>
    <row r="11" spans="1:9" x14ac:dyDescent="0.35">
      <c r="A11" s="18" t="s">
        <v>180</v>
      </c>
      <c r="B11" s="16">
        <v>5</v>
      </c>
      <c r="C11" s="21">
        <f>4169+152974+26825+4957+267+1227838+16230-31562</f>
        <v>1401698</v>
      </c>
      <c r="D11" s="21">
        <v>1017307</v>
      </c>
    </row>
    <row r="12" spans="1:9" ht="28" x14ac:dyDescent="0.35">
      <c r="A12" s="18" t="s">
        <v>181</v>
      </c>
      <c r="B12" s="16"/>
      <c r="C12" s="17">
        <v>51</v>
      </c>
      <c r="D12" s="21">
        <v>431</v>
      </c>
    </row>
    <row r="13" spans="1:9" ht="28" x14ac:dyDescent="0.35">
      <c r="A13" s="18" t="s">
        <v>253</v>
      </c>
      <c r="B13" s="16"/>
      <c r="C13" s="21">
        <v>148722</v>
      </c>
      <c r="D13" s="21">
        <v>70342</v>
      </c>
    </row>
    <row r="14" spans="1:9" x14ac:dyDescent="0.35">
      <c r="A14" s="18" t="s">
        <v>8</v>
      </c>
      <c r="B14" s="16">
        <v>6</v>
      </c>
      <c r="C14" s="21">
        <v>6166</v>
      </c>
      <c r="D14" s="21">
        <v>4140</v>
      </c>
    </row>
    <row r="15" spans="1:9" x14ac:dyDescent="0.35">
      <c r="A15" s="18" t="s">
        <v>9</v>
      </c>
      <c r="B15" s="16"/>
      <c r="C15" s="17">
        <v>111</v>
      </c>
      <c r="D15" s="21">
        <v>122</v>
      </c>
    </row>
    <row r="16" spans="1:9" x14ac:dyDescent="0.35">
      <c r="A16" s="18" t="s">
        <v>7</v>
      </c>
      <c r="B16" s="16"/>
      <c r="C16" s="17">
        <v>225</v>
      </c>
      <c r="D16" s="21">
        <v>205</v>
      </c>
    </row>
    <row r="17" spans="1:6" x14ac:dyDescent="0.35">
      <c r="A17" s="18" t="s">
        <v>182</v>
      </c>
      <c r="B17" s="16"/>
      <c r="C17" s="21">
        <v>1897</v>
      </c>
      <c r="D17" s="21">
        <f>1447+45</f>
        <v>1492</v>
      </c>
    </row>
    <row r="18" spans="1:6" x14ac:dyDescent="0.35">
      <c r="A18" s="18" t="s">
        <v>10</v>
      </c>
      <c r="B18" s="16"/>
      <c r="C18" s="17">
        <v>703</v>
      </c>
      <c r="D18" s="17">
        <v>703</v>
      </c>
    </row>
    <row r="19" spans="1:6" x14ac:dyDescent="0.35">
      <c r="A19" s="18" t="s">
        <v>183</v>
      </c>
      <c r="B19" s="16">
        <v>7</v>
      </c>
      <c r="C19" s="21">
        <v>1537</v>
      </c>
      <c r="D19" s="21">
        <v>1773</v>
      </c>
    </row>
    <row r="20" spans="1:6" x14ac:dyDescent="0.35">
      <c r="A20" s="14" t="s">
        <v>184</v>
      </c>
      <c r="B20" s="15"/>
      <c r="C20" s="19">
        <f>SUM(C11:C19)+C7</f>
        <v>1573315</v>
      </c>
      <c r="D20" s="19">
        <f>SUM(D11:D19)+D7</f>
        <v>1297575</v>
      </c>
      <c r="F20" s="22">
        <f>1573315-C20</f>
        <v>0</v>
      </c>
    </row>
    <row r="21" spans="1:6" x14ac:dyDescent="0.35">
      <c r="A21" s="14" t="s">
        <v>185</v>
      </c>
      <c r="B21" s="15"/>
      <c r="C21" s="17"/>
      <c r="D21" s="17"/>
    </row>
    <row r="22" spans="1:6" x14ac:dyDescent="0.35">
      <c r="A22" s="18" t="s">
        <v>186</v>
      </c>
      <c r="B22" s="16">
        <v>8</v>
      </c>
      <c r="C22" s="21">
        <f>2603+168000</f>
        <v>170603</v>
      </c>
      <c r="D22" s="21"/>
    </row>
    <row r="23" spans="1:6" x14ac:dyDescent="0.35">
      <c r="A23" s="18" t="s">
        <v>187</v>
      </c>
      <c r="B23" s="16">
        <v>9</v>
      </c>
      <c r="C23" s="21">
        <f>679163+36788</f>
        <v>715951</v>
      </c>
      <c r="D23" s="21">
        <f>612669+33186</f>
        <v>645855</v>
      </c>
    </row>
    <row r="24" spans="1:6" x14ac:dyDescent="0.35">
      <c r="A24" s="18" t="s">
        <v>254</v>
      </c>
      <c r="B24" s="16">
        <v>11</v>
      </c>
      <c r="C24" s="21">
        <f>110000+760+160</f>
        <v>110920</v>
      </c>
      <c r="D24" s="17">
        <v>602</v>
      </c>
    </row>
    <row r="25" spans="1:6" ht="28" x14ac:dyDescent="0.35">
      <c r="A25" s="18" t="s">
        <v>189</v>
      </c>
      <c r="B25" s="16">
        <v>10</v>
      </c>
      <c r="C25" s="21">
        <f>35991+571+1029</f>
        <v>37591</v>
      </c>
      <c r="D25" s="21">
        <f>36250+10</f>
        <v>36260</v>
      </c>
    </row>
    <row r="26" spans="1:6" ht="28" x14ac:dyDescent="0.35">
      <c r="A26" s="18" t="s">
        <v>188</v>
      </c>
      <c r="B26" s="16"/>
      <c r="C26" s="21">
        <v>4606</v>
      </c>
      <c r="D26" s="21">
        <v>4606</v>
      </c>
    </row>
    <row r="27" spans="1:6" x14ac:dyDescent="0.35">
      <c r="A27" s="18" t="s">
        <v>190</v>
      </c>
      <c r="B27" s="16"/>
      <c r="C27" s="21">
        <f>4489+1143</f>
        <v>5632</v>
      </c>
      <c r="D27" s="17">
        <f>5830+19+45</f>
        <v>5894</v>
      </c>
    </row>
    <row r="28" spans="1:6" x14ac:dyDescent="0.35">
      <c r="A28" s="18" t="s">
        <v>11</v>
      </c>
      <c r="B28" s="16"/>
      <c r="C28" s="17"/>
      <c r="D28" s="17"/>
    </row>
    <row r="29" spans="1:6" x14ac:dyDescent="0.35">
      <c r="A29" s="14" t="s">
        <v>191</v>
      </c>
      <c r="B29" s="15"/>
      <c r="C29" s="19">
        <f>SUM(C22:C27)</f>
        <v>1045303</v>
      </c>
      <c r="D29" s="19">
        <f>SUM(D22:D27)</f>
        <v>693217</v>
      </c>
    </row>
    <row r="30" spans="1:6" x14ac:dyDescent="0.35">
      <c r="A30" s="14" t="s">
        <v>192</v>
      </c>
      <c r="B30" s="15"/>
      <c r="C30" s="17"/>
      <c r="D30" s="17"/>
    </row>
    <row r="31" spans="1:6" x14ac:dyDescent="0.35">
      <c r="A31" s="18" t="s">
        <v>12</v>
      </c>
      <c r="B31" s="16">
        <v>12</v>
      </c>
      <c r="C31" s="21">
        <v>200000</v>
      </c>
      <c r="D31" s="21">
        <v>200000</v>
      </c>
    </row>
    <row r="32" spans="1:6" ht="28" x14ac:dyDescent="0.35">
      <c r="A32" s="18" t="s">
        <v>193</v>
      </c>
      <c r="B32" s="16">
        <v>12</v>
      </c>
      <c r="C32" s="23">
        <f>SUM(C33:C34)</f>
        <v>328012</v>
      </c>
      <c r="D32" s="23">
        <f>SUM(D33:D34)</f>
        <v>404358</v>
      </c>
    </row>
    <row r="33" spans="1:9" hidden="1" x14ac:dyDescent="0.35">
      <c r="A33" s="18" t="s">
        <v>194</v>
      </c>
      <c r="B33" s="16"/>
      <c r="C33" s="20">
        <v>294358</v>
      </c>
      <c r="D33" s="20">
        <v>263242</v>
      </c>
    </row>
    <row r="34" spans="1:9" hidden="1" x14ac:dyDescent="0.35">
      <c r="A34" s="18" t="s">
        <v>195</v>
      </c>
      <c r="B34" s="16"/>
      <c r="C34" s="20">
        <v>33654</v>
      </c>
      <c r="D34" s="20">
        <f>141126-10</f>
        <v>141116</v>
      </c>
    </row>
    <row r="35" spans="1:9" x14ac:dyDescent="0.35">
      <c r="A35" s="14" t="s">
        <v>128</v>
      </c>
      <c r="B35" s="15"/>
      <c r="C35" s="19">
        <f>C31+C32</f>
        <v>528012</v>
      </c>
      <c r="D35" s="19">
        <f>D31+D32</f>
        <v>604358</v>
      </c>
    </row>
    <row r="36" spans="1:9" x14ac:dyDescent="0.35">
      <c r="A36" s="14" t="s">
        <v>196</v>
      </c>
      <c r="B36" s="15"/>
      <c r="C36" s="19">
        <f>C35+C29</f>
        <v>1573315</v>
      </c>
      <c r="D36" s="19">
        <f>D35+D29</f>
        <v>1297575</v>
      </c>
    </row>
    <row r="37" spans="1:9" x14ac:dyDescent="0.35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35">
      <c r="A38" s="7" t="s">
        <v>16</v>
      </c>
      <c r="B38" s="8" t="s">
        <v>17</v>
      </c>
      <c r="C38" s="9"/>
      <c r="D38" s="1"/>
      <c r="E38" s="12"/>
      <c r="F38" s="12"/>
    </row>
    <row r="39" spans="1:9" x14ac:dyDescent="0.35">
      <c r="A39" s="12"/>
      <c r="B39" s="10" t="s">
        <v>18</v>
      </c>
      <c r="D39" s="2" t="s">
        <v>19</v>
      </c>
      <c r="E39" s="12"/>
      <c r="F39" s="12"/>
    </row>
    <row r="40" spans="1:9" x14ac:dyDescent="0.35">
      <c r="A40" s="11" t="s">
        <v>20</v>
      </c>
      <c r="B40" s="9"/>
      <c r="C40" s="9"/>
      <c r="D40" s="3"/>
      <c r="E40" s="12"/>
      <c r="F40" s="12"/>
    </row>
    <row r="41" spans="1:9" x14ac:dyDescent="0.35">
      <c r="A41" s="12"/>
      <c r="B41" s="10" t="s">
        <v>18</v>
      </c>
      <c r="D41" s="2" t="s">
        <v>19</v>
      </c>
      <c r="E41" s="12"/>
      <c r="F41" s="12"/>
    </row>
    <row r="42" spans="1:9" x14ac:dyDescent="0.35">
      <c r="A42" s="12" t="s">
        <v>21</v>
      </c>
      <c r="B42" s="12"/>
      <c r="C42" s="12"/>
      <c r="D42" s="12"/>
      <c r="E42" s="12"/>
      <c r="F42" s="12"/>
      <c r="G42" s="12"/>
      <c r="H42" s="12"/>
      <c r="I42" s="12"/>
    </row>
    <row r="43" spans="1:9" x14ac:dyDescent="0.35">
      <c r="A43" s="12" t="s">
        <v>22</v>
      </c>
      <c r="B43" s="12"/>
      <c r="C43" s="12"/>
      <c r="D43" s="12"/>
      <c r="E43" s="12"/>
      <c r="F43" s="12"/>
      <c r="G43" s="12"/>
      <c r="H43" s="12"/>
      <c r="I43" s="12"/>
    </row>
    <row r="44" spans="1:9" x14ac:dyDescent="0.35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35">
      <c r="A45" s="12"/>
      <c r="B45" s="12"/>
      <c r="C45" s="12"/>
      <c r="D45" s="12"/>
      <c r="E45" s="12"/>
      <c r="F45" s="12"/>
      <c r="G45" s="12"/>
      <c r="H45" s="12"/>
      <c r="I45" s="12"/>
    </row>
    <row r="46" spans="1:9" x14ac:dyDescent="0.35">
      <c r="A46" s="12"/>
      <c r="B46" s="12"/>
      <c r="C46" s="12"/>
      <c r="D46" s="12"/>
      <c r="E46" s="12"/>
      <c r="F46" s="12"/>
      <c r="G46" s="12"/>
      <c r="H46" s="12"/>
      <c r="I46" s="12"/>
    </row>
    <row r="47" spans="1:9" x14ac:dyDescent="0.35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35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35">
      <c r="A49" s="12"/>
      <c r="B49" s="12"/>
      <c r="C49" s="12"/>
      <c r="D49" s="12"/>
      <c r="E49" s="12"/>
      <c r="F49" s="12"/>
      <c r="G49" s="12"/>
      <c r="H49" s="12"/>
      <c r="I49" s="12"/>
    </row>
    <row r="50" spans="1:9" x14ac:dyDescent="0.35">
      <c r="A50" s="12"/>
      <c r="B50" s="12"/>
      <c r="C50" s="12"/>
      <c r="D50" s="12"/>
      <c r="E50" s="12"/>
      <c r="F50" s="12"/>
      <c r="G50" s="12"/>
      <c r="H50" s="12"/>
      <c r="I50" s="12"/>
    </row>
    <row r="51" spans="1:9" x14ac:dyDescent="0.35">
      <c r="A51" s="12"/>
      <c r="B51" s="12"/>
      <c r="C51" s="12"/>
      <c r="D51" s="12"/>
      <c r="E51" s="12"/>
      <c r="F51" s="12"/>
      <c r="G51" s="12"/>
      <c r="H51" s="12"/>
      <c r="I51" s="12"/>
    </row>
    <row r="52" spans="1:9" x14ac:dyDescent="0.3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35">
      <c r="A53" s="12"/>
      <c r="B53" s="12"/>
      <c r="C53" s="12"/>
      <c r="D53" s="12"/>
      <c r="E53" s="12"/>
      <c r="F53" s="12"/>
      <c r="G53" s="12"/>
      <c r="H53" s="12"/>
      <c r="I53" s="12"/>
    </row>
    <row r="54" spans="1:9" x14ac:dyDescent="0.35">
      <c r="A54" s="12"/>
      <c r="B54" s="12"/>
      <c r="C54" s="12"/>
      <c r="D54" s="12"/>
      <c r="E54" s="12"/>
      <c r="F54" s="12"/>
      <c r="G54" s="12"/>
      <c r="H54" s="12"/>
      <c r="I54" s="12"/>
    </row>
    <row r="55" spans="1:9" x14ac:dyDescent="0.35">
      <c r="A55" s="12"/>
      <c r="B55" s="12"/>
      <c r="C55" s="12"/>
      <c r="D55" s="12"/>
      <c r="E55" s="12"/>
      <c r="F55" s="12"/>
      <c r="G55" s="12"/>
      <c r="H55" s="12"/>
      <c r="I55" s="12"/>
    </row>
    <row r="56" spans="1:9" x14ac:dyDescent="0.35">
      <c r="A56" s="12"/>
      <c r="B56" s="12"/>
      <c r="C56" s="12"/>
      <c r="D56" s="12"/>
      <c r="E56" s="12"/>
      <c r="F56" s="12"/>
      <c r="G56" s="12"/>
      <c r="H56" s="12"/>
      <c r="I56" s="12"/>
    </row>
    <row r="57" spans="1:9" x14ac:dyDescent="0.35">
      <c r="A57" s="12"/>
      <c r="B57" s="12"/>
      <c r="C57" s="12"/>
      <c r="D57" s="12"/>
      <c r="E57" s="12"/>
      <c r="F57" s="12"/>
      <c r="G57" s="12"/>
      <c r="H57" s="12"/>
      <c r="I57" s="12"/>
    </row>
    <row r="58" spans="1:9" x14ac:dyDescent="0.35">
      <c r="A58" s="12"/>
      <c r="B58" s="12"/>
      <c r="C58" s="12"/>
      <c r="D58" s="12"/>
      <c r="E58" s="12"/>
      <c r="F58" s="12"/>
      <c r="G58" s="12"/>
      <c r="H58" s="12"/>
      <c r="I58" s="12"/>
    </row>
    <row r="59" spans="1:9" x14ac:dyDescent="0.35">
      <c r="A59" s="12"/>
      <c r="B59" s="12"/>
      <c r="C59" s="12"/>
      <c r="D59" s="12"/>
      <c r="E59" s="12"/>
      <c r="F59" s="12"/>
      <c r="G59" s="12"/>
      <c r="H59" s="12"/>
      <c r="I59" s="12"/>
    </row>
    <row r="60" spans="1:9" x14ac:dyDescent="0.35">
      <c r="A60" s="12"/>
      <c r="B60" s="12"/>
      <c r="C60" s="12"/>
      <c r="D60" s="12"/>
      <c r="E60" s="12"/>
      <c r="F60" s="12"/>
      <c r="G60" s="12"/>
      <c r="H60" s="12"/>
      <c r="I60" s="12"/>
    </row>
    <row r="61" spans="1:9" x14ac:dyDescent="0.35">
      <c r="A61" s="12"/>
      <c r="B61" s="12"/>
      <c r="C61" s="12"/>
      <c r="D61" s="12"/>
      <c r="E61" s="12"/>
      <c r="F61" s="12"/>
      <c r="G61" s="12"/>
      <c r="H61" s="12"/>
      <c r="I61" s="12"/>
    </row>
    <row r="62" spans="1:9" x14ac:dyDescent="0.35">
      <c r="A62" s="12"/>
      <c r="B62" s="12"/>
      <c r="C62" s="12"/>
      <c r="D62" s="12"/>
      <c r="E62" s="12"/>
      <c r="F62" s="12"/>
      <c r="G62" s="12"/>
      <c r="H62" s="12"/>
      <c r="I62" s="12"/>
    </row>
    <row r="63" spans="1:9" x14ac:dyDescent="0.35">
      <c r="A63" s="12"/>
      <c r="B63" s="12"/>
      <c r="C63" s="12"/>
      <c r="D63" s="12"/>
      <c r="E63" s="12"/>
      <c r="F63" s="12"/>
      <c r="G63" s="12"/>
      <c r="H63" s="12"/>
      <c r="I63" s="12"/>
    </row>
    <row r="64" spans="1:9" x14ac:dyDescent="0.35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35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35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35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35">
      <c r="A68" s="12"/>
      <c r="B68" s="12"/>
      <c r="C68" s="12"/>
      <c r="D68" s="12"/>
      <c r="E68" s="12"/>
      <c r="F68" s="12"/>
      <c r="G68" s="12"/>
      <c r="I68" s="12"/>
    </row>
  </sheetData>
  <mergeCells count="3">
    <mergeCell ref="A2:D2"/>
    <mergeCell ref="A1:D1"/>
    <mergeCell ref="A3:D3"/>
  </mergeCells>
  <pageMargins left="0.70866141732283472" right="0.70866141732283472" top="0.86614173228346458" bottom="0.27559055118110237" header="0.19685039370078741" footer="0.19685039370078741"/>
  <pageSetup paperSize="9" scale="89" orientation="portrait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sqref="A1:F1"/>
    </sheetView>
  </sheetViews>
  <sheetFormatPr defaultColWidth="8.7265625" defaultRowHeight="14" x14ac:dyDescent="0.35"/>
  <cols>
    <col min="1" max="1" width="11.1796875" style="25" customWidth="1"/>
    <col min="2" max="2" width="11.54296875" style="25" customWidth="1"/>
    <col min="3" max="3" width="35.1796875" style="25" customWidth="1"/>
    <col min="4" max="4" width="12.453125" style="25" customWidth="1"/>
    <col min="5" max="6" width="17.7265625" style="26" customWidth="1"/>
    <col min="7" max="16384" width="8.7265625" style="25"/>
  </cols>
  <sheetData>
    <row r="1" spans="1:7" ht="42" customHeight="1" x14ac:dyDescent="0.35">
      <c r="A1" s="170" t="s">
        <v>229</v>
      </c>
      <c r="B1" s="170"/>
      <c r="C1" s="170"/>
      <c r="D1" s="170"/>
      <c r="E1" s="170"/>
      <c r="F1" s="170"/>
      <c r="G1" s="24"/>
    </row>
    <row r="2" spans="1:7" x14ac:dyDescent="0.35">
      <c r="A2" s="166" t="s">
        <v>172</v>
      </c>
      <c r="B2" s="166"/>
      <c r="C2" s="166"/>
      <c r="D2" s="166"/>
      <c r="E2" s="166"/>
      <c r="F2" s="166"/>
      <c r="G2" s="24"/>
    </row>
    <row r="3" spans="1:7" x14ac:dyDescent="0.35">
      <c r="A3" s="168" t="s">
        <v>230</v>
      </c>
      <c r="B3" s="168"/>
      <c r="C3" s="168"/>
      <c r="D3" s="168"/>
      <c r="E3" s="168"/>
      <c r="F3" s="168"/>
      <c r="G3" s="24"/>
    </row>
    <row r="4" spans="1:7" x14ac:dyDescent="0.35">
      <c r="G4" s="24"/>
    </row>
    <row r="5" spans="1:7" x14ac:dyDescent="0.35">
      <c r="A5" s="158"/>
      <c r="B5" s="158"/>
      <c r="C5" s="158"/>
      <c r="D5" s="158"/>
      <c r="E5" s="159"/>
      <c r="F5" s="160" t="s">
        <v>0</v>
      </c>
      <c r="G5" s="24"/>
    </row>
    <row r="6" spans="1:7" ht="70" x14ac:dyDescent="0.35">
      <c r="A6" s="28" t="s">
        <v>23</v>
      </c>
      <c r="B6" s="28"/>
      <c r="C6" s="28"/>
      <c r="D6" s="29" t="s">
        <v>170</v>
      </c>
      <c r="E6" s="29" t="s">
        <v>231</v>
      </c>
      <c r="F6" s="29" t="s">
        <v>175</v>
      </c>
      <c r="G6" s="24"/>
    </row>
    <row r="7" spans="1:7" x14ac:dyDescent="0.35">
      <c r="A7" s="167" t="s">
        <v>2</v>
      </c>
      <c r="B7" s="167"/>
      <c r="C7" s="167"/>
      <c r="D7" s="30" t="s">
        <v>3</v>
      </c>
      <c r="E7" s="30" t="s">
        <v>4</v>
      </c>
      <c r="F7" s="30" t="s">
        <v>5</v>
      </c>
      <c r="G7" s="24"/>
    </row>
    <row r="8" spans="1:7" x14ac:dyDescent="0.35">
      <c r="A8" s="165" t="s">
        <v>242</v>
      </c>
      <c r="B8" s="165"/>
      <c r="C8" s="165"/>
      <c r="D8" s="30">
        <v>13</v>
      </c>
      <c r="E8" s="31">
        <f>115084+1189</f>
        <v>116273</v>
      </c>
      <c r="F8" s="31">
        <v>52321</v>
      </c>
      <c r="G8" s="24"/>
    </row>
    <row r="9" spans="1:7" x14ac:dyDescent="0.35">
      <c r="A9" s="165" t="s">
        <v>243</v>
      </c>
      <c r="B9" s="165"/>
      <c r="C9" s="165"/>
      <c r="D9" s="30"/>
      <c r="E9" s="31">
        <v>-45326</v>
      </c>
      <c r="F9" s="31">
        <v>-7515</v>
      </c>
      <c r="G9" s="24"/>
    </row>
    <row r="10" spans="1:7" x14ac:dyDescent="0.35">
      <c r="A10" s="164" t="s">
        <v>244</v>
      </c>
      <c r="B10" s="164"/>
      <c r="C10" s="164"/>
      <c r="D10" s="32"/>
      <c r="E10" s="33">
        <f>SUM(E8:E9)</f>
        <v>70947</v>
      </c>
      <c r="F10" s="33">
        <f>SUM(F8:F9)</f>
        <v>44806</v>
      </c>
      <c r="G10" s="24"/>
    </row>
    <row r="11" spans="1:7" x14ac:dyDescent="0.35">
      <c r="A11" s="165" t="s">
        <v>245</v>
      </c>
      <c r="B11" s="165"/>
      <c r="C11" s="165"/>
      <c r="D11" s="30">
        <v>14</v>
      </c>
      <c r="E11" s="31">
        <f>-21265+5434</f>
        <v>-15831</v>
      </c>
      <c r="F11" s="31">
        <v>-9449</v>
      </c>
      <c r="G11" s="24"/>
    </row>
    <row r="12" spans="1:7" x14ac:dyDescent="0.35">
      <c r="A12" s="164" t="s">
        <v>246</v>
      </c>
      <c r="B12" s="164"/>
      <c r="C12" s="164"/>
      <c r="D12" s="32"/>
      <c r="E12" s="33">
        <f>SUM(E10:E11)</f>
        <v>55116</v>
      </c>
      <c r="F12" s="33">
        <f>SUM(F10:F11)</f>
        <v>35357</v>
      </c>
      <c r="G12" s="24"/>
    </row>
    <row r="13" spans="1:7" x14ac:dyDescent="0.35">
      <c r="A13" s="165" t="s">
        <v>247</v>
      </c>
      <c r="B13" s="165"/>
      <c r="C13" s="165"/>
      <c r="D13" s="30">
        <v>15</v>
      </c>
      <c r="E13" s="31">
        <v>-4507</v>
      </c>
      <c r="F13" s="31">
        <v>-3540</v>
      </c>
      <c r="G13" s="24"/>
    </row>
    <row r="14" spans="1:7" x14ac:dyDescent="0.35">
      <c r="A14" s="165" t="s">
        <v>25</v>
      </c>
      <c r="B14" s="165"/>
      <c r="C14" s="165"/>
      <c r="D14" s="30">
        <v>16</v>
      </c>
      <c r="E14" s="31">
        <v>-16955</v>
      </c>
      <c r="F14" s="31">
        <v>-7522</v>
      </c>
      <c r="G14" s="24"/>
    </row>
    <row r="15" spans="1:7" x14ac:dyDescent="0.35">
      <c r="A15" s="165" t="s">
        <v>27</v>
      </c>
      <c r="B15" s="165"/>
      <c r="C15" s="165"/>
      <c r="D15" s="30"/>
      <c r="E15" s="34"/>
      <c r="F15" s="31">
        <v>167</v>
      </c>
      <c r="G15" s="24"/>
    </row>
    <row r="16" spans="1:7" x14ac:dyDescent="0.35">
      <c r="A16" s="169" t="s">
        <v>248</v>
      </c>
      <c r="B16" s="169"/>
      <c r="C16" s="169"/>
      <c r="D16" s="29"/>
      <c r="E16" s="35">
        <f>SUM(E12:E15)</f>
        <v>33654</v>
      </c>
      <c r="F16" s="35">
        <f>SUM(F12:F15)</f>
        <v>24462</v>
      </c>
      <c r="G16" s="24"/>
    </row>
    <row r="17" spans="1:7" x14ac:dyDescent="0.35">
      <c r="A17" s="165" t="s">
        <v>249</v>
      </c>
      <c r="B17" s="165"/>
      <c r="C17" s="165"/>
      <c r="D17" s="30"/>
      <c r="E17" s="31" t="s">
        <v>6</v>
      </c>
      <c r="F17" s="31" t="s">
        <v>6</v>
      </c>
      <c r="G17" s="24"/>
    </row>
    <row r="18" spans="1:7" x14ac:dyDescent="0.35">
      <c r="A18" s="169" t="s">
        <v>250</v>
      </c>
      <c r="B18" s="169"/>
      <c r="C18" s="169"/>
      <c r="D18" s="29"/>
      <c r="E18" s="35">
        <f>E16</f>
        <v>33654</v>
      </c>
      <c r="F18" s="35">
        <f>F16</f>
        <v>24462</v>
      </c>
      <c r="G18" s="24"/>
    </row>
    <row r="19" spans="1:7" x14ac:dyDescent="0.35">
      <c r="A19" s="165" t="s">
        <v>28</v>
      </c>
      <c r="B19" s="165"/>
      <c r="C19" s="165"/>
      <c r="D19" s="30"/>
      <c r="E19" s="31" t="s">
        <v>6</v>
      </c>
      <c r="F19" s="31" t="s">
        <v>6</v>
      </c>
      <c r="G19" s="24"/>
    </row>
    <row r="20" spans="1:7" hidden="1" x14ac:dyDescent="0.35">
      <c r="A20" s="169" t="s">
        <v>251</v>
      </c>
      <c r="B20" s="169"/>
      <c r="C20" s="169"/>
      <c r="D20" s="29"/>
      <c r="E20" s="35">
        <f>E18</f>
        <v>33654</v>
      </c>
      <c r="F20" s="35">
        <f>F18</f>
        <v>24462</v>
      </c>
      <c r="G20" s="24"/>
    </row>
    <row r="21" spans="1:7" hidden="1" x14ac:dyDescent="0.35">
      <c r="A21" s="165" t="s">
        <v>29</v>
      </c>
      <c r="B21" s="165"/>
      <c r="C21" s="165"/>
      <c r="D21" s="30"/>
      <c r="E21" s="31" t="s">
        <v>6</v>
      </c>
      <c r="F21" s="31" t="s">
        <v>6</v>
      </c>
      <c r="G21" s="24"/>
    </row>
    <row r="22" spans="1:7" hidden="1" x14ac:dyDescent="0.35">
      <c r="A22" s="165" t="s">
        <v>30</v>
      </c>
      <c r="B22" s="165"/>
      <c r="C22" s="165"/>
      <c r="D22" s="30"/>
      <c r="E22" s="31" t="s">
        <v>6</v>
      </c>
      <c r="F22" s="31" t="s">
        <v>6</v>
      </c>
      <c r="G22" s="24"/>
    </row>
    <row r="23" spans="1:7" hidden="1" x14ac:dyDescent="0.35">
      <c r="A23" s="169" t="s">
        <v>31</v>
      </c>
      <c r="B23" s="169"/>
      <c r="C23" s="169"/>
      <c r="D23" s="29"/>
      <c r="E23" s="35" t="s">
        <v>6</v>
      </c>
      <c r="F23" s="35" t="s">
        <v>6</v>
      </c>
      <c r="G23" s="24"/>
    </row>
    <row r="24" spans="1:7" hidden="1" x14ac:dyDescent="0.35">
      <c r="A24" s="165" t="s">
        <v>32</v>
      </c>
      <c r="B24" s="165"/>
      <c r="C24" s="165"/>
      <c r="D24" s="30"/>
      <c r="E24" s="34" t="s">
        <v>6</v>
      </c>
      <c r="F24" s="34" t="s">
        <v>6</v>
      </c>
      <c r="G24" s="24"/>
    </row>
    <row r="25" spans="1:7" hidden="1" x14ac:dyDescent="0.35">
      <c r="A25" s="165" t="s">
        <v>33</v>
      </c>
      <c r="B25" s="165"/>
      <c r="C25" s="165"/>
      <c r="D25" s="30"/>
      <c r="E25" s="31" t="s">
        <v>6</v>
      </c>
      <c r="F25" s="31" t="s">
        <v>6</v>
      </c>
      <c r="G25" s="24"/>
    </row>
    <row r="26" spans="1:7" hidden="1" x14ac:dyDescent="0.35">
      <c r="A26" s="165" t="s">
        <v>34</v>
      </c>
      <c r="B26" s="165"/>
      <c r="C26" s="165"/>
      <c r="D26" s="30"/>
      <c r="E26" s="31" t="s">
        <v>6</v>
      </c>
      <c r="F26" s="31" t="s">
        <v>6</v>
      </c>
      <c r="G26" s="24"/>
    </row>
    <row r="27" spans="1:7" hidden="1" x14ac:dyDescent="0.35">
      <c r="A27" s="165" t="s">
        <v>35</v>
      </c>
      <c r="B27" s="165"/>
      <c r="C27" s="165"/>
      <c r="D27" s="30"/>
      <c r="E27" s="31" t="s">
        <v>6</v>
      </c>
      <c r="F27" s="31" t="s">
        <v>6</v>
      </c>
      <c r="G27" s="24"/>
    </row>
    <row r="28" spans="1:7" hidden="1" x14ac:dyDescent="0.35">
      <c r="A28" s="165" t="s">
        <v>36</v>
      </c>
      <c r="B28" s="165"/>
      <c r="C28" s="165"/>
      <c r="D28" s="30"/>
      <c r="E28" s="31" t="s">
        <v>6</v>
      </c>
      <c r="F28" s="31" t="s">
        <v>6</v>
      </c>
      <c r="G28" s="24"/>
    </row>
    <row r="29" spans="1:7" hidden="1" x14ac:dyDescent="0.35">
      <c r="A29" s="165" t="s">
        <v>37</v>
      </c>
      <c r="B29" s="165"/>
      <c r="C29" s="165"/>
      <c r="D29" s="30"/>
      <c r="E29" s="31" t="s">
        <v>6</v>
      </c>
      <c r="F29" s="31" t="s">
        <v>6</v>
      </c>
      <c r="G29" s="24"/>
    </row>
    <row r="30" spans="1:7" hidden="1" x14ac:dyDescent="0.35">
      <c r="A30" s="165" t="s">
        <v>38</v>
      </c>
      <c r="B30" s="165"/>
      <c r="C30" s="165"/>
      <c r="D30" s="30"/>
      <c r="E30" s="31" t="s">
        <v>6</v>
      </c>
      <c r="F30" s="31" t="s">
        <v>6</v>
      </c>
      <c r="G30" s="24"/>
    </row>
    <row r="31" spans="1:7" hidden="1" x14ac:dyDescent="0.35">
      <c r="A31" s="165" t="s">
        <v>39</v>
      </c>
      <c r="B31" s="165"/>
      <c r="C31" s="165"/>
      <c r="D31" s="30"/>
      <c r="E31" s="31" t="s">
        <v>6</v>
      </c>
      <c r="F31" s="31" t="s">
        <v>6</v>
      </c>
      <c r="G31" s="24"/>
    </row>
    <row r="32" spans="1:7" hidden="1" x14ac:dyDescent="0.35">
      <c r="A32" s="165" t="s">
        <v>40</v>
      </c>
      <c r="B32" s="165"/>
      <c r="C32" s="165"/>
      <c r="D32" s="30"/>
      <c r="E32" s="31" t="s">
        <v>6</v>
      </c>
      <c r="F32" s="31" t="s">
        <v>6</v>
      </c>
      <c r="G32" s="24"/>
    </row>
    <row r="33" spans="1:7" hidden="1" x14ac:dyDescent="0.35">
      <c r="A33" s="165" t="s">
        <v>41</v>
      </c>
      <c r="B33" s="165"/>
      <c r="C33" s="165"/>
      <c r="D33" s="30"/>
      <c r="E33" s="31" t="s">
        <v>6</v>
      </c>
      <c r="F33" s="31" t="s">
        <v>6</v>
      </c>
      <c r="G33" s="24"/>
    </row>
    <row r="34" spans="1:7" hidden="1" x14ac:dyDescent="0.35">
      <c r="A34" s="169" t="s">
        <v>42</v>
      </c>
      <c r="B34" s="169"/>
      <c r="C34" s="169"/>
      <c r="D34" s="29"/>
      <c r="E34" s="35" t="s">
        <v>6</v>
      </c>
      <c r="F34" s="35" t="s">
        <v>6</v>
      </c>
      <c r="G34" s="24"/>
    </row>
    <row r="35" spans="1:7" hidden="1" x14ac:dyDescent="0.35">
      <c r="A35" s="165" t="s">
        <v>43</v>
      </c>
      <c r="B35" s="165"/>
      <c r="C35" s="165"/>
      <c r="D35" s="30"/>
      <c r="E35" s="31" t="s">
        <v>6</v>
      </c>
      <c r="F35" s="31" t="s">
        <v>6</v>
      </c>
      <c r="G35" s="24"/>
    </row>
    <row r="36" spans="1:7" hidden="1" x14ac:dyDescent="0.35">
      <c r="A36" s="165" t="s">
        <v>34</v>
      </c>
      <c r="B36" s="165"/>
      <c r="C36" s="165"/>
      <c r="D36" s="30"/>
      <c r="E36" s="31" t="s">
        <v>6</v>
      </c>
      <c r="F36" s="31" t="s">
        <v>6</v>
      </c>
      <c r="G36" s="24"/>
    </row>
    <row r="37" spans="1:7" hidden="1" x14ac:dyDescent="0.35">
      <c r="A37" s="165" t="s">
        <v>44</v>
      </c>
      <c r="B37" s="165"/>
      <c r="C37" s="165"/>
      <c r="D37" s="30"/>
      <c r="E37" s="31" t="s">
        <v>6</v>
      </c>
      <c r="F37" s="31" t="s">
        <v>6</v>
      </c>
      <c r="G37" s="24"/>
    </row>
    <row r="38" spans="1:7" hidden="1" x14ac:dyDescent="0.35">
      <c r="A38" s="165" t="s">
        <v>41</v>
      </c>
      <c r="B38" s="165"/>
      <c r="C38" s="165"/>
      <c r="D38" s="30"/>
      <c r="E38" s="31" t="s">
        <v>6</v>
      </c>
      <c r="F38" s="31" t="s">
        <v>6</v>
      </c>
      <c r="G38" s="24"/>
    </row>
    <row r="39" spans="1:7" hidden="1" x14ac:dyDescent="0.35">
      <c r="A39" s="165" t="s">
        <v>45</v>
      </c>
      <c r="B39" s="165"/>
      <c r="C39" s="165"/>
      <c r="D39" s="30"/>
      <c r="E39" s="31" t="s">
        <v>6</v>
      </c>
      <c r="F39" s="31" t="s">
        <v>6</v>
      </c>
      <c r="G39" s="24"/>
    </row>
    <row r="40" spans="1:7" hidden="1" x14ac:dyDescent="0.35">
      <c r="A40" s="169" t="s">
        <v>46</v>
      </c>
      <c r="B40" s="169"/>
      <c r="C40" s="169"/>
      <c r="D40" s="29"/>
      <c r="E40" s="35" t="s">
        <v>6</v>
      </c>
      <c r="F40" s="35" t="s">
        <v>6</v>
      </c>
      <c r="G40" s="24"/>
    </row>
    <row r="41" spans="1:7" x14ac:dyDescent="0.35">
      <c r="A41" s="169" t="s">
        <v>47</v>
      </c>
      <c r="B41" s="169"/>
      <c r="C41" s="169"/>
      <c r="D41" s="29"/>
      <c r="E41" s="35">
        <f>E20</f>
        <v>33654</v>
      </c>
      <c r="F41" s="35">
        <f>F20</f>
        <v>24462</v>
      </c>
      <c r="G41" s="24"/>
    </row>
    <row r="42" spans="1:7" x14ac:dyDescent="0.35">
      <c r="A42" s="36"/>
      <c r="B42" s="36"/>
      <c r="C42" s="36"/>
      <c r="D42" s="37"/>
      <c r="E42" s="38"/>
      <c r="F42" s="38"/>
      <c r="G42" s="24"/>
    </row>
    <row r="43" spans="1:7" x14ac:dyDescent="0.35">
      <c r="A43" s="36"/>
      <c r="B43" s="36"/>
      <c r="C43" s="36"/>
      <c r="D43" s="37"/>
      <c r="E43" s="38"/>
      <c r="F43" s="38"/>
      <c r="G43" s="24"/>
    </row>
    <row r="44" spans="1:7" x14ac:dyDescent="0.35">
      <c r="A44" s="36"/>
      <c r="B44" s="36"/>
      <c r="C44" s="36"/>
      <c r="D44" s="37"/>
      <c r="E44" s="38"/>
      <c r="F44" s="38"/>
      <c r="G44" s="24"/>
    </row>
    <row r="45" spans="1:7" x14ac:dyDescent="0.35">
      <c r="A45" s="36"/>
      <c r="B45" s="36"/>
      <c r="C45" s="36"/>
      <c r="D45" s="37"/>
      <c r="E45" s="38"/>
      <c r="F45" s="38"/>
      <c r="G45" s="24"/>
    </row>
    <row r="46" spans="1:7" x14ac:dyDescent="0.35">
      <c r="A46" s="36"/>
      <c r="B46" s="36"/>
      <c r="C46" s="36"/>
      <c r="D46" s="37"/>
      <c r="E46" s="38"/>
      <c r="F46" s="38"/>
      <c r="G46" s="24"/>
    </row>
    <row r="47" spans="1:7" x14ac:dyDescent="0.35">
      <c r="A47" s="24"/>
      <c r="B47" s="24"/>
      <c r="C47" s="24"/>
      <c r="D47" s="24"/>
      <c r="E47" s="27"/>
      <c r="F47" s="27"/>
      <c r="G47" s="24"/>
    </row>
    <row r="48" spans="1:7" x14ac:dyDescent="0.25">
      <c r="A48" s="39" t="s">
        <v>16</v>
      </c>
      <c r="B48" s="40"/>
      <c r="C48" s="171" t="s">
        <v>17</v>
      </c>
      <c r="D48" s="171"/>
      <c r="E48" s="41"/>
      <c r="F48" s="42"/>
      <c r="G48" s="24"/>
    </row>
    <row r="49" spans="1:7" x14ac:dyDescent="0.25">
      <c r="A49" s="40"/>
      <c r="B49" s="40"/>
      <c r="C49" s="172" t="s">
        <v>18</v>
      </c>
      <c r="D49" s="172"/>
      <c r="E49" s="43"/>
      <c r="F49" s="44" t="s">
        <v>19</v>
      </c>
    </row>
    <row r="50" spans="1:7" x14ac:dyDescent="0.25">
      <c r="A50" s="40"/>
      <c r="B50" s="40"/>
      <c r="C50" s="40"/>
      <c r="D50" s="40"/>
      <c r="E50" s="45"/>
      <c r="F50" s="40"/>
    </row>
    <row r="51" spans="1:7" x14ac:dyDescent="0.25">
      <c r="A51" s="46" t="s">
        <v>20</v>
      </c>
      <c r="B51" s="40"/>
      <c r="C51" s="171"/>
      <c r="D51" s="171"/>
      <c r="E51" s="41"/>
      <c r="F51" s="42"/>
    </row>
    <row r="52" spans="1:7" x14ac:dyDescent="0.25">
      <c r="A52" s="40"/>
      <c r="B52" s="40"/>
      <c r="C52" s="172" t="s">
        <v>18</v>
      </c>
      <c r="D52" s="172"/>
      <c r="E52" s="43"/>
      <c r="F52" s="44" t="s">
        <v>19</v>
      </c>
    </row>
    <row r="53" spans="1:7" x14ac:dyDescent="0.25">
      <c r="A53" s="40"/>
      <c r="B53" s="40"/>
      <c r="C53" s="44"/>
      <c r="D53" s="44"/>
      <c r="E53" s="47"/>
      <c r="F53" s="40"/>
    </row>
    <row r="54" spans="1:7" x14ac:dyDescent="0.25">
      <c r="A54" s="40" t="s">
        <v>21</v>
      </c>
      <c r="B54" s="40"/>
      <c r="C54" s="40"/>
      <c r="D54" s="40"/>
      <c r="E54" s="45"/>
      <c r="F54" s="40"/>
      <c r="G54" s="44"/>
    </row>
    <row r="55" spans="1:7" x14ac:dyDescent="0.25">
      <c r="A55" s="40" t="s">
        <v>22</v>
      </c>
      <c r="B55" s="40"/>
      <c r="C55" s="40"/>
      <c r="D55" s="40"/>
      <c r="E55" s="40"/>
      <c r="F55" s="40"/>
      <c r="G55" s="40"/>
    </row>
    <row r="56" spans="1:7" x14ac:dyDescent="0.25">
      <c r="A56" s="24"/>
      <c r="B56" s="24"/>
      <c r="C56" s="24"/>
      <c r="D56" s="24"/>
      <c r="E56" s="27"/>
      <c r="F56" s="27"/>
      <c r="G56" s="40"/>
    </row>
    <row r="57" spans="1:7" x14ac:dyDescent="0.35">
      <c r="A57" s="24"/>
      <c r="B57" s="24"/>
      <c r="C57" s="24"/>
      <c r="D57" s="24"/>
      <c r="E57" s="27"/>
      <c r="F57" s="27"/>
      <c r="G57" s="24"/>
    </row>
    <row r="58" spans="1:7" x14ac:dyDescent="0.35">
      <c r="A58" s="24"/>
      <c r="B58" s="24"/>
      <c r="C58" s="24"/>
      <c r="D58" s="24"/>
      <c r="E58" s="27"/>
      <c r="F58" s="27"/>
      <c r="G58" s="24"/>
    </row>
    <row r="59" spans="1:7" x14ac:dyDescent="0.35">
      <c r="A59" s="24"/>
      <c r="B59" s="24"/>
      <c r="C59" s="24"/>
      <c r="D59" s="24"/>
      <c r="E59" s="27"/>
      <c r="F59" s="27"/>
      <c r="G59" s="24"/>
    </row>
    <row r="60" spans="1:7" x14ac:dyDescent="0.35">
      <c r="A60" s="24"/>
      <c r="B60" s="24"/>
      <c r="C60" s="24"/>
      <c r="D60" s="24"/>
      <c r="E60" s="27"/>
      <c r="F60" s="27"/>
      <c r="G60" s="24"/>
    </row>
    <row r="61" spans="1:7" x14ac:dyDescent="0.35">
      <c r="A61" s="24"/>
      <c r="B61" s="24"/>
      <c r="C61" s="24"/>
      <c r="D61" s="24"/>
      <c r="E61" s="27"/>
      <c r="F61" s="27"/>
      <c r="G61" s="24"/>
    </row>
    <row r="62" spans="1:7" x14ac:dyDescent="0.35">
      <c r="A62" s="24"/>
      <c r="B62" s="24"/>
      <c r="C62" s="24"/>
      <c r="D62" s="24"/>
      <c r="E62" s="27"/>
      <c r="F62" s="27"/>
      <c r="G62" s="24"/>
    </row>
    <row r="63" spans="1:7" x14ac:dyDescent="0.35">
      <c r="A63" s="24"/>
      <c r="B63" s="24"/>
      <c r="C63" s="24"/>
      <c r="D63" s="24"/>
      <c r="E63" s="27"/>
      <c r="F63" s="27"/>
      <c r="G63" s="24"/>
    </row>
    <row r="64" spans="1:7" x14ac:dyDescent="0.35">
      <c r="A64" s="24"/>
      <c r="B64" s="24"/>
      <c r="C64" s="24"/>
      <c r="D64" s="24"/>
      <c r="E64" s="27"/>
      <c r="F64" s="27"/>
      <c r="G64" s="24"/>
    </row>
    <row r="65" spans="1:7" x14ac:dyDescent="0.35">
      <c r="A65" s="24"/>
      <c r="B65" s="24"/>
      <c r="C65" s="24"/>
      <c r="D65" s="24"/>
      <c r="E65" s="27"/>
      <c r="F65" s="27"/>
      <c r="G65" s="24"/>
    </row>
    <row r="66" spans="1:7" x14ac:dyDescent="0.35">
      <c r="A66" s="24"/>
      <c r="B66" s="24"/>
      <c r="C66" s="24"/>
      <c r="D66" s="24"/>
      <c r="E66" s="27"/>
      <c r="F66" s="27"/>
      <c r="G66" s="24"/>
    </row>
    <row r="67" spans="1:7" x14ac:dyDescent="0.35">
      <c r="A67" s="24"/>
      <c r="B67" s="24"/>
      <c r="C67" s="24"/>
      <c r="D67" s="24"/>
      <c r="E67" s="27"/>
      <c r="F67" s="27"/>
      <c r="G67" s="24"/>
    </row>
    <row r="68" spans="1:7" x14ac:dyDescent="0.35">
      <c r="A68" s="24"/>
      <c r="B68" s="24"/>
      <c r="C68" s="24"/>
      <c r="D68" s="24"/>
      <c r="E68" s="27"/>
      <c r="F68" s="27"/>
      <c r="G68" s="24"/>
    </row>
    <row r="69" spans="1:7" x14ac:dyDescent="0.35">
      <c r="A69" s="24"/>
      <c r="B69" s="24"/>
      <c r="C69" s="24"/>
      <c r="D69" s="24"/>
      <c r="E69" s="27"/>
      <c r="F69" s="27"/>
      <c r="G69" s="24"/>
    </row>
    <row r="70" spans="1:7" x14ac:dyDescent="0.35">
      <c r="A70" s="24"/>
      <c r="B70" s="24"/>
      <c r="C70" s="24"/>
      <c r="D70" s="24"/>
      <c r="E70" s="27"/>
      <c r="F70" s="27"/>
      <c r="G70" s="24"/>
    </row>
    <row r="71" spans="1:7" x14ac:dyDescent="0.35">
      <c r="A71" s="24"/>
      <c r="B71" s="24"/>
      <c r="C71" s="24"/>
      <c r="D71" s="24"/>
      <c r="E71" s="27"/>
      <c r="F71" s="27"/>
      <c r="G71" s="24"/>
    </row>
    <row r="72" spans="1:7" x14ac:dyDescent="0.35">
      <c r="A72" s="24"/>
      <c r="B72" s="24"/>
      <c r="C72" s="24"/>
      <c r="D72" s="24"/>
      <c r="E72" s="27"/>
      <c r="F72" s="27"/>
      <c r="G72" s="24"/>
    </row>
    <row r="73" spans="1:7" x14ac:dyDescent="0.35">
      <c r="A73" s="24"/>
      <c r="B73" s="24"/>
      <c r="C73" s="24"/>
      <c r="D73" s="24"/>
      <c r="E73" s="27"/>
      <c r="F73" s="27"/>
      <c r="G73" s="24"/>
    </row>
    <row r="74" spans="1:7" x14ac:dyDescent="0.35">
      <c r="A74" s="24"/>
      <c r="B74" s="24"/>
      <c r="C74" s="24"/>
      <c r="D74" s="24"/>
      <c r="E74" s="27"/>
      <c r="F74" s="27"/>
      <c r="G74" s="24"/>
    </row>
    <row r="75" spans="1:7" x14ac:dyDescent="0.35">
      <c r="A75" s="24"/>
      <c r="B75" s="24"/>
      <c r="C75" s="24"/>
      <c r="D75" s="24"/>
      <c r="E75" s="27"/>
      <c r="F75" s="27"/>
      <c r="G75" s="24"/>
    </row>
    <row r="76" spans="1:7" x14ac:dyDescent="0.35">
      <c r="A76" s="24"/>
      <c r="B76" s="24"/>
      <c r="C76" s="24"/>
      <c r="D76" s="24"/>
      <c r="E76" s="27"/>
      <c r="F76" s="27"/>
      <c r="G76" s="24"/>
    </row>
    <row r="77" spans="1:7" x14ac:dyDescent="0.35">
      <c r="A77" s="24"/>
      <c r="B77" s="24"/>
      <c r="C77" s="24"/>
      <c r="D77" s="24"/>
      <c r="E77" s="27"/>
      <c r="F77" s="27"/>
      <c r="G77" s="24"/>
    </row>
    <row r="78" spans="1:7" x14ac:dyDescent="0.35">
      <c r="A78" s="24"/>
      <c r="B78" s="24"/>
      <c r="C78" s="24"/>
      <c r="D78" s="24"/>
      <c r="E78" s="27"/>
      <c r="F78" s="27"/>
      <c r="G78" s="24"/>
    </row>
    <row r="79" spans="1:7" x14ac:dyDescent="0.35">
      <c r="A79" s="24"/>
      <c r="B79" s="24"/>
      <c r="C79" s="24"/>
      <c r="D79" s="24"/>
      <c r="E79" s="27"/>
      <c r="F79" s="27"/>
      <c r="G79" s="24"/>
    </row>
    <row r="80" spans="1:7" x14ac:dyDescent="0.35">
      <c r="A80" s="24"/>
      <c r="B80" s="24"/>
      <c r="C80" s="24"/>
      <c r="D80" s="24"/>
      <c r="E80" s="27"/>
      <c r="F80" s="27"/>
      <c r="G80" s="24"/>
    </row>
    <row r="81" spans="1:7" x14ac:dyDescent="0.35">
      <c r="A81" s="24"/>
      <c r="B81" s="24"/>
      <c r="C81" s="24"/>
      <c r="D81" s="24"/>
      <c r="E81" s="27"/>
      <c r="F81" s="27"/>
      <c r="G81" s="24"/>
    </row>
    <row r="82" spans="1:7" x14ac:dyDescent="0.35">
      <c r="A82" s="24"/>
      <c r="B82" s="24"/>
      <c r="C82" s="24"/>
      <c r="D82" s="24"/>
      <c r="E82" s="27"/>
      <c r="F82" s="27"/>
      <c r="G82" s="24"/>
    </row>
    <row r="83" spans="1:7" x14ac:dyDescent="0.35">
      <c r="A83" s="24"/>
      <c r="B83" s="24"/>
      <c r="C83" s="24"/>
      <c r="D83" s="24"/>
      <c r="E83" s="27"/>
      <c r="F83" s="27"/>
      <c r="G83" s="24"/>
    </row>
    <row r="84" spans="1:7" x14ac:dyDescent="0.35">
      <c r="A84" s="24"/>
      <c r="B84" s="24"/>
      <c r="C84" s="24"/>
      <c r="D84" s="24"/>
      <c r="E84" s="27"/>
      <c r="F84" s="27"/>
      <c r="G84" s="24"/>
    </row>
    <row r="85" spans="1:7" x14ac:dyDescent="0.35">
      <c r="A85" s="24"/>
      <c r="B85" s="24"/>
      <c r="C85" s="24"/>
      <c r="D85" s="24"/>
      <c r="E85" s="27"/>
      <c r="F85" s="27"/>
      <c r="G85" s="24"/>
    </row>
    <row r="86" spans="1:7" x14ac:dyDescent="0.35">
      <c r="A86" s="24"/>
      <c r="B86" s="24"/>
      <c r="C86" s="24"/>
      <c r="D86" s="24"/>
      <c r="E86" s="27"/>
      <c r="F86" s="27"/>
      <c r="G86" s="24"/>
    </row>
    <row r="87" spans="1:7" x14ac:dyDescent="0.35">
      <c r="A87" s="24"/>
      <c r="B87" s="24"/>
      <c r="C87" s="24"/>
      <c r="D87" s="24"/>
      <c r="E87" s="27"/>
      <c r="F87" s="27"/>
      <c r="G87" s="24"/>
    </row>
    <row r="88" spans="1:7" x14ac:dyDescent="0.35">
      <c r="A88" s="24"/>
      <c r="B88" s="24"/>
      <c r="C88" s="24"/>
      <c r="D88" s="24"/>
      <c r="E88" s="27"/>
      <c r="F88" s="27"/>
      <c r="G88" s="24"/>
    </row>
    <row r="89" spans="1:7" x14ac:dyDescent="0.35">
      <c r="A89" s="24"/>
      <c r="B89" s="24"/>
      <c r="C89" s="24"/>
      <c r="D89" s="24"/>
      <c r="E89" s="27"/>
      <c r="F89" s="27"/>
      <c r="G89" s="24"/>
    </row>
    <row r="90" spans="1:7" x14ac:dyDescent="0.35">
      <c r="A90" s="24"/>
      <c r="B90" s="24"/>
      <c r="C90" s="24"/>
      <c r="D90" s="24"/>
      <c r="E90" s="27"/>
      <c r="F90" s="27"/>
      <c r="G90" s="24"/>
    </row>
    <row r="91" spans="1:7" x14ac:dyDescent="0.35">
      <c r="A91" s="24"/>
      <c r="B91" s="24"/>
      <c r="C91" s="24"/>
      <c r="D91" s="24"/>
      <c r="E91" s="27"/>
      <c r="F91" s="27"/>
      <c r="G91" s="24"/>
    </row>
    <row r="92" spans="1:7" x14ac:dyDescent="0.35">
      <c r="A92" s="24"/>
      <c r="B92" s="24"/>
      <c r="C92" s="24"/>
      <c r="D92" s="24"/>
      <c r="E92" s="27"/>
      <c r="F92" s="27"/>
      <c r="G92" s="24"/>
    </row>
    <row r="93" spans="1:7" x14ac:dyDescent="0.35">
      <c r="A93" s="24"/>
      <c r="B93" s="24"/>
      <c r="C93" s="24"/>
      <c r="D93" s="24"/>
      <c r="E93" s="27"/>
      <c r="F93" s="27"/>
      <c r="G93" s="24"/>
    </row>
    <row r="94" spans="1:7" x14ac:dyDescent="0.35">
      <c r="A94" s="24"/>
      <c r="B94" s="24"/>
      <c r="C94" s="24"/>
      <c r="D94" s="24"/>
      <c r="E94" s="27"/>
      <c r="F94" s="27"/>
      <c r="G94" s="24"/>
    </row>
    <row r="95" spans="1:7" x14ac:dyDescent="0.35">
      <c r="A95" s="24"/>
      <c r="B95" s="24"/>
      <c r="C95" s="24"/>
      <c r="D95" s="24"/>
      <c r="E95" s="27"/>
      <c r="F95" s="27"/>
      <c r="G95" s="24"/>
    </row>
    <row r="96" spans="1:7" x14ac:dyDescent="0.35">
      <c r="A96" s="24"/>
      <c r="B96" s="24"/>
      <c r="C96" s="24"/>
      <c r="D96" s="24"/>
      <c r="E96" s="27"/>
      <c r="F96" s="27"/>
      <c r="G96" s="24"/>
    </row>
    <row r="97" spans="1:7" x14ac:dyDescent="0.35">
      <c r="A97" s="24"/>
      <c r="B97" s="24"/>
      <c r="C97" s="24"/>
      <c r="D97" s="24"/>
      <c r="E97" s="27"/>
      <c r="F97" s="27"/>
      <c r="G97" s="24"/>
    </row>
    <row r="98" spans="1:7" x14ac:dyDescent="0.35">
      <c r="A98" s="24"/>
      <c r="B98" s="24"/>
      <c r="C98" s="24"/>
      <c r="D98" s="24"/>
      <c r="E98" s="27"/>
      <c r="F98" s="27"/>
      <c r="G98" s="24"/>
    </row>
    <row r="99" spans="1:7" x14ac:dyDescent="0.35">
      <c r="G99" s="24"/>
    </row>
  </sheetData>
  <mergeCells count="42">
    <mergeCell ref="A1:F1"/>
    <mergeCell ref="C48:D48"/>
    <mergeCell ref="C49:D49"/>
    <mergeCell ref="C51:D51"/>
    <mergeCell ref="C52:D52"/>
    <mergeCell ref="A36:C36"/>
    <mergeCell ref="A37:C37"/>
    <mergeCell ref="A38:C38"/>
    <mergeCell ref="A39:C39"/>
    <mergeCell ref="A40:C40"/>
    <mergeCell ref="A41:C41"/>
    <mergeCell ref="A33:C33"/>
    <mergeCell ref="A34:C34"/>
    <mergeCell ref="A25:C25"/>
    <mergeCell ref="A26:C26"/>
    <mergeCell ref="A27:C27"/>
    <mergeCell ref="A35:C35"/>
    <mergeCell ref="A24:C24"/>
    <mergeCell ref="A15:C15"/>
    <mergeCell ref="A11:C11"/>
    <mergeCell ref="A16:C16"/>
    <mergeCell ref="A17:C17"/>
    <mergeCell ref="A18:C18"/>
    <mergeCell ref="A19:C19"/>
    <mergeCell ref="A20:C20"/>
    <mergeCell ref="A21:C21"/>
    <mergeCell ref="A22:C22"/>
    <mergeCell ref="A23:C23"/>
    <mergeCell ref="A30:C30"/>
    <mergeCell ref="A31:C31"/>
    <mergeCell ref="A32:C32"/>
    <mergeCell ref="A12:C12"/>
    <mergeCell ref="A28:C28"/>
    <mergeCell ref="A29:C29"/>
    <mergeCell ref="A2:F2"/>
    <mergeCell ref="A9:C9"/>
    <mergeCell ref="A7:C7"/>
    <mergeCell ref="A13:C13"/>
    <mergeCell ref="A10:C10"/>
    <mergeCell ref="A8:C8"/>
    <mergeCell ref="A3:F3"/>
    <mergeCell ref="A14:C14"/>
  </mergeCells>
  <pageMargins left="0.70866141732283472" right="0.70866141732283472" top="0.9055118110236221" bottom="0.74803149606299213" header="0.31496062992125984" footer="0.31496062992125984"/>
  <pageSetup paperSize="9" scale="7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workbookViewId="0">
      <selection sqref="A1:E1"/>
    </sheetView>
  </sheetViews>
  <sheetFormatPr defaultColWidth="8.7265625" defaultRowHeight="14" x14ac:dyDescent="0.35"/>
  <cols>
    <col min="1" max="2" width="8.7265625" style="70"/>
    <col min="3" max="3" width="40.453125" style="70" customWidth="1"/>
    <col min="4" max="5" width="21.81640625" style="71" customWidth="1"/>
    <col min="6" max="6" width="8.7265625" style="25" hidden="1" customWidth="1"/>
    <col min="7" max="7" width="14.81640625" style="25" hidden="1" customWidth="1"/>
    <col min="8" max="8" width="8.7265625" style="25" hidden="1" customWidth="1"/>
    <col min="9" max="10" width="14.7265625" style="25" hidden="1" customWidth="1"/>
    <col min="11" max="11" width="8.7265625" style="25" hidden="1" customWidth="1"/>
    <col min="12" max="13" width="0" style="25" hidden="1" customWidth="1"/>
    <col min="14" max="15" width="21.26953125" style="25" hidden="1" customWidth="1"/>
    <col min="16" max="16" width="13.54296875" style="25" hidden="1" customWidth="1"/>
    <col min="17" max="16384" width="8.7265625" style="25"/>
  </cols>
  <sheetData>
    <row r="1" spans="1:16" ht="54" customHeight="1" x14ac:dyDescent="0.35">
      <c r="A1" s="196" t="s">
        <v>229</v>
      </c>
      <c r="B1" s="196"/>
      <c r="C1" s="196"/>
      <c r="D1" s="196"/>
      <c r="E1" s="196"/>
      <c r="F1" s="72"/>
    </row>
    <row r="2" spans="1:16" x14ac:dyDescent="0.35">
      <c r="A2" s="178" t="s">
        <v>173</v>
      </c>
      <c r="B2" s="178"/>
      <c r="C2" s="178"/>
      <c r="D2" s="178"/>
      <c r="E2" s="178"/>
      <c r="F2" s="178"/>
      <c r="G2" s="73" t="s">
        <v>78</v>
      </c>
      <c r="H2" s="74"/>
      <c r="I2" s="74"/>
      <c r="J2" s="74"/>
      <c r="K2" s="74"/>
    </row>
    <row r="3" spans="1:16" x14ac:dyDescent="0.35">
      <c r="A3" s="177" t="s">
        <v>230</v>
      </c>
      <c r="B3" s="177"/>
      <c r="C3" s="177"/>
      <c r="D3" s="177"/>
      <c r="E3" s="177"/>
      <c r="F3" s="73"/>
      <c r="G3" s="73" t="s">
        <v>198</v>
      </c>
      <c r="H3" s="74"/>
      <c r="I3" s="74"/>
      <c r="J3" s="74"/>
      <c r="K3" s="74"/>
    </row>
    <row r="4" spans="1:16" ht="16.5" customHeight="1" thickBot="1" x14ac:dyDescent="0.4">
      <c r="A4" s="75"/>
      <c r="B4" s="75"/>
      <c r="C4" s="75"/>
      <c r="D4" s="76"/>
      <c r="E4" s="77" t="s">
        <v>0</v>
      </c>
      <c r="F4" s="74"/>
      <c r="G4" s="74"/>
      <c r="H4" s="74"/>
      <c r="I4" s="74"/>
      <c r="J4" s="74"/>
      <c r="K4" s="74"/>
      <c r="L4" s="25" t="s">
        <v>237</v>
      </c>
    </row>
    <row r="5" spans="1:16" ht="42" x14ac:dyDescent="0.35">
      <c r="A5" s="179" t="s">
        <v>23</v>
      </c>
      <c r="B5" s="179"/>
      <c r="C5" s="179"/>
      <c r="D5" s="78" t="s">
        <v>232</v>
      </c>
      <c r="E5" s="78" t="s">
        <v>197</v>
      </c>
      <c r="F5" s="74"/>
      <c r="G5" s="79" t="s">
        <v>79</v>
      </c>
      <c r="H5" s="79" t="s">
        <v>80</v>
      </c>
      <c r="I5" s="74"/>
      <c r="J5" s="74"/>
    </row>
    <row r="6" spans="1:16" x14ac:dyDescent="0.35">
      <c r="A6" s="180" t="s">
        <v>2</v>
      </c>
      <c r="B6" s="180"/>
      <c r="C6" s="180"/>
      <c r="D6" s="80" t="s">
        <v>4</v>
      </c>
      <c r="E6" s="80" t="s">
        <v>5</v>
      </c>
      <c r="F6" s="74"/>
      <c r="G6" s="74"/>
      <c r="H6" s="74"/>
      <c r="I6" s="74"/>
      <c r="J6" s="74"/>
      <c r="L6" s="25" t="s">
        <v>79</v>
      </c>
      <c r="M6" s="25" t="s">
        <v>80</v>
      </c>
    </row>
    <row r="7" spans="1:16" ht="14.5" customHeight="1" x14ac:dyDescent="0.35">
      <c r="A7" s="181" t="s">
        <v>48</v>
      </c>
      <c r="B7" s="181"/>
      <c r="C7" s="181"/>
      <c r="D7" s="181"/>
      <c r="E7" s="181"/>
      <c r="F7" s="74"/>
      <c r="G7" s="81" t="s">
        <v>81</v>
      </c>
      <c r="H7" s="81" t="s">
        <v>82</v>
      </c>
      <c r="I7" s="81" t="s">
        <v>83</v>
      </c>
      <c r="J7" s="81" t="s">
        <v>84</v>
      </c>
    </row>
    <row r="8" spans="1:16" s="48" customFormat="1" ht="14.5" customHeight="1" x14ac:dyDescent="0.35">
      <c r="A8" s="176" t="s">
        <v>168</v>
      </c>
      <c r="B8" s="176"/>
      <c r="C8" s="176"/>
      <c r="D8" s="82">
        <f>SUM(D10:D15)</f>
        <v>402541</v>
      </c>
      <c r="E8" s="82">
        <f>SUM(E10:E15)</f>
        <v>144702</v>
      </c>
      <c r="F8" s="83"/>
      <c r="G8" s="84" t="s">
        <v>85</v>
      </c>
      <c r="H8" s="85" t="s">
        <v>86</v>
      </c>
      <c r="I8" s="86">
        <v>36085883.280000001</v>
      </c>
      <c r="J8" s="87"/>
      <c r="L8" s="48" t="s">
        <v>81</v>
      </c>
      <c r="M8" s="48" t="s">
        <v>82</v>
      </c>
      <c r="N8" s="48" t="s">
        <v>83</v>
      </c>
      <c r="O8" s="48" t="s">
        <v>84</v>
      </c>
    </row>
    <row r="9" spans="1:16" x14ac:dyDescent="0.35">
      <c r="A9" s="182" t="s">
        <v>32</v>
      </c>
      <c r="B9" s="177"/>
      <c r="C9" s="183"/>
      <c r="D9" s="88"/>
      <c r="E9" s="88"/>
      <c r="F9" s="74"/>
      <c r="G9" s="89"/>
      <c r="H9" s="89" t="s">
        <v>85</v>
      </c>
      <c r="I9" s="90">
        <v>255557117.50999999</v>
      </c>
      <c r="J9" s="90">
        <v>255557117.50999999</v>
      </c>
      <c r="L9" s="25">
        <v>1000</v>
      </c>
      <c r="M9" s="25" t="s">
        <v>86</v>
      </c>
      <c r="N9" s="49">
        <v>201060304.09</v>
      </c>
      <c r="O9" s="49"/>
      <c r="P9" s="49"/>
    </row>
    <row r="10" spans="1:16" ht="25.5" customHeight="1" x14ac:dyDescent="0.35">
      <c r="A10" s="173" t="s">
        <v>238</v>
      </c>
      <c r="B10" s="174"/>
      <c r="C10" s="175"/>
      <c r="D10" s="88">
        <f>34525+65827+208871</f>
        <v>309223</v>
      </c>
      <c r="E10" s="88">
        <f>96799+16100</f>
        <v>112899</v>
      </c>
      <c r="F10" s="74"/>
      <c r="G10" s="89"/>
      <c r="H10" s="89" t="s">
        <v>87</v>
      </c>
      <c r="I10" s="90">
        <v>141714000</v>
      </c>
      <c r="J10" s="90">
        <v>160088117.50999999</v>
      </c>
      <c r="M10" s="50">
        <v>1000</v>
      </c>
      <c r="N10" s="51">
        <v>2011773649.99</v>
      </c>
      <c r="O10" s="51">
        <v>2011773649.99</v>
      </c>
      <c r="P10" s="49"/>
    </row>
    <row r="11" spans="1:16" ht="14.5" hidden="1" customHeight="1" x14ac:dyDescent="0.35">
      <c r="A11" s="173" t="s">
        <v>49</v>
      </c>
      <c r="B11" s="174"/>
      <c r="C11" s="175"/>
      <c r="D11" s="88" t="s">
        <v>6</v>
      </c>
      <c r="E11" s="88" t="s">
        <v>6</v>
      </c>
      <c r="F11" s="91"/>
      <c r="G11" s="89"/>
      <c r="H11" s="89" t="s">
        <v>88</v>
      </c>
      <c r="I11" s="90">
        <v>113843117.51000001</v>
      </c>
      <c r="J11" s="90">
        <v>95469000</v>
      </c>
      <c r="M11" s="50">
        <v>1030</v>
      </c>
      <c r="N11" s="51">
        <v>953400000</v>
      </c>
      <c r="O11" s="51">
        <v>1209366025.6900001</v>
      </c>
      <c r="P11" s="49"/>
    </row>
    <row r="12" spans="1:16" ht="14.5" customHeight="1" x14ac:dyDescent="0.35">
      <c r="A12" s="173" t="s">
        <v>50</v>
      </c>
      <c r="B12" s="174"/>
      <c r="C12" s="175"/>
      <c r="D12" s="88" t="s">
        <v>6</v>
      </c>
      <c r="E12" s="88" t="s">
        <v>6</v>
      </c>
      <c r="F12" s="74"/>
      <c r="G12" s="89"/>
      <c r="H12" s="89" t="s">
        <v>199</v>
      </c>
      <c r="I12" s="92"/>
      <c r="J12" s="93">
        <v>88500000</v>
      </c>
      <c r="M12" s="50">
        <v>1050</v>
      </c>
      <c r="N12" s="51">
        <v>727906000</v>
      </c>
      <c r="O12" s="51">
        <v>628200000</v>
      </c>
      <c r="P12" s="49"/>
    </row>
    <row r="13" spans="1:16" ht="14.5" customHeight="1" x14ac:dyDescent="0.35">
      <c r="A13" s="173" t="s">
        <v>51</v>
      </c>
      <c r="B13" s="174"/>
      <c r="C13" s="175"/>
      <c r="D13" s="88" t="s">
        <v>6</v>
      </c>
      <c r="E13" s="88" t="s">
        <v>6</v>
      </c>
      <c r="F13" s="74"/>
      <c r="G13" s="89"/>
      <c r="H13" s="89" t="s">
        <v>200</v>
      </c>
      <c r="I13" s="92"/>
      <c r="J13" s="93">
        <v>88500000</v>
      </c>
      <c r="M13" s="50">
        <v>1060</v>
      </c>
      <c r="N13" s="51">
        <v>330467649.99000001</v>
      </c>
      <c r="O13" s="51">
        <v>174207624.30000001</v>
      </c>
      <c r="P13" s="49"/>
    </row>
    <row r="14" spans="1:16" ht="30.65" customHeight="1" x14ac:dyDescent="0.35">
      <c r="A14" s="173" t="s">
        <v>222</v>
      </c>
      <c r="B14" s="174"/>
      <c r="C14" s="175"/>
      <c r="D14" s="88">
        <f>364936-(65827+208871)+2930</f>
        <v>93168</v>
      </c>
      <c r="E14" s="88">
        <f>259+31544</f>
        <v>31803</v>
      </c>
      <c r="F14" s="74"/>
      <c r="G14" s="89"/>
      <c r="H14" s="89" t="s">
        <v>89</v>
      </c>
      <c r="I14" s="92"/>
      <c r="J14" s="93">
        <v>88500000</v>
      </c>
      <c r="M14" s="25">
        <v>1100</v>
      </c>
      <c r="N14" s="49"/>
      <c r="O14" s="49">
        <v>73920000</v>
      </c>
      <c r="P14" s="49"/>
    </row>
    <row r="15" spans="1:16" x14ac:dyDescent="0.35">
      <c r="A15" s="173" t="s">
        <v>53</v>
      </c>
      <c r="B15" s="174"/>
      <c r="C15" s="175"/>
      <c r="D15" s="88">
        <f>150</f>
        <v>150</v>
      </c>
      <c r="E15" s="88"/>
      <c r="F15" s="74"/>
      <c r="G15" s="89"/>
      <c r="H15" s="89" t="s">
        <v>201</v>
      </c>
      <c r="I15" s="90">
        <v>16358967.880000001</v>
      </c>
      <c r="J15" s="93">
        <v>16100000</v>
      </c>
      <c r="M15" s="25">
        <v>1110</v>
      </c>
      <c r="N15" s="49"/>
      <c r="O15" s="52">
        <v>73920000</v>
      </c>
      <c r="P15" s="49"/>
    </row>
    <row r="16" spans="1:16" s="48" customFormat="1" x14ac:dyDescent="0.35">
      <c r="A16" s="176" t="s">
        <v>167</v>
      </c>
      <c r="B16" s="176"/>
      <c r="C16" s="176"/>
      <c r="D16" s="94">
        <f>D26-D8</f>
        <v>-785353</v>
      </c>
      <c r="E16" s="94">
        <f>E26-E8</f>
        <v>-218366</v>
      </c>
      <c r="F16" s="83"/>
      <c r="G16" s="95"/>
      <c r="H16" s="95" t="s">
        <v>202</v>
      </c>
      <c r="I16" s="96">
        <v>258967.88</v>
      </c>
      <c r="J16" s="97"/>
      <c r="M16" s="53" t="s">
        <v>89</v>
      </c>
      <c r="N16" s="54"/>
      <c r="O16" s="55">
        <v>73920000</v>
      </c>
      <c r="P16" s="56"/>
    </row>
    <row r="17" spans="1:16" x14ac:dyDescent="0.35">
      <c r="A17" s="184" t="s">
        <v>32</v>
      </c>
      <c r="B17" s="184"/>
      <c r="C17" s="184"/>
      <c r="D17" s="88"/>
      <c r="E17" s="88"/>
      <c r="F17" s="74"/>
      <c r="G17" s="89"/>
      <c r="H17" s="89" t="s">
        <v>90</v>
      </c>
      <c r="I17" s="93">
        <v>258967.88</v>
      </c>
      <c r="J17" s="98"/>
      <c r="M17" s="25">
        <v>1200</v>
      </c>
      <c r="N17" s="57">
        <v>37454886.700000003</v>
      </c>
      <c r="O17" s="52">
        <v>112905000</v>
      </c>
      <c r="P17" s="49"/>
    </row>
    <row r="18" spans="1:16" x14ac:dyDescent="0.35">
      <c r="A18" s="173" t="s">
        <v>54</v>
      </c>
      <c r="B18" s="174"/>
      <c r="C18" s="175"/>
      <c r="D18" s="88">
        <f>-(2262-2246)-6765</f>
        <v>-6781</v>
      </c>
      <c r="E18" s="88">
        <v>-3145</v>
      </c>
      <c r="F18" s="74"/>
      <c r="G18" s="89"/>
      <c r="H18" s="89" t="s">
        <v>203</v>
      </c>
      <c r="I18" s="93">
        <v>16100000</v>
      </c>
      <c r="J18" s="93">
        <v>16100000</v>
      </c>
      <c r="M18" s="25">
        <v>1270</v>
      </c>
      <c r="N18" s="58">
        <v>2929886.7</v>
      </c>
      <c r="O18" s="49"/>
      <c r="P18" s="49"/>
    </row>
    <row r="19" spans="1:16" ht="14.5" customHeight="1" x14ac:dyDescent="0.35">
      <c r="A19" s="173" t="s">
        <v>218</v>
      </c>
      <c r="B19" s="174"/>
      <c r="C19" s="175"/>
      <c r="D19" s="88">
        <f>-(73920+112905+580136)</f>
        <v>-766961</v>
      </c>
      <c r="E19" s="88">
        <f>-(16100+88500+99600)</f>
        <v>-204200</v>
      </c>
      <c r="F19" s="74"/>
      <c r="G19" s="89"/>
      <c r="H19" s="89" t="s">
        <v>91</v>
      </c>
      <c r="I19" s="93">
        <v>16100000</v>
      </c>
      <c r="J19" s="93">
        <v>16100000</v>
      </c>
      <c r="M19" s="25" t="s">
        <v>90</v>
      </c>
      <c r="N19" s="58">
        <v>2929886.7</v>
      </c>
      <c r="O19" s="49"/>
      <c r="P19" s="49"/>
    </row>
    <row r="20" spans="1:16" x14ac:dyDescent="0.35">
      <c r="A20" s="173" t="s">
        <v>55</v>
      </c>
      <c r="B20" s="174"/>
      <c r="C20" s="175"/>
      <c r="D20" s="88">
        <v>-10383</v>
      </c>
      <c r="E20" s="88">
        <v>-5662</v>
      </c>
      <c r="F20" s="74"/>
      <c r="G20" s="89"/>
      <c r="H20" s="89" t="s">
        <v>204</v>
      </c>
      <c r="I20" s="92"/>
      <c r="J20" s="93">
        <v>1725</v>
      </c>
      <c r="M20" s="25">
        <v>1280</v>
      </c>
      <c r="N20" s="59">
        <v>34525000</v>
      </c>
      <c r="O20" s="52">
        <v>112905000</v>
      </c>
      <c r="P20" s="49"/>
    </row>
    <row r="21" spans="1:16" ht="14.5" customHeight="1" x14ac:dyDescent="0.35">
      <c r="A21" s="173" t="s">
        <v>56</v>
      </c>
      <c r="B21" s="174"/>
      <c r="C21" s="175"/>
      <c r="D21" s="88"/>
      <c r="E21" s="88">
        <v>-4160</v>
      </c>
      <c r="F21" s="74" t="s">
        <v>26</v>
      </c>
      <c r="G21" s="89"/>
      <c r="H21" s="89" t="s">
        <v>92</v>
      </c>
      <c r="I21" s="92"/>
      <c r="J21" s="93">
        <v>1725</v>
      </c>
      <c r="M21" s="25">
        <v>1284</v>
      </c>
      <c r="N21" s="60">
        <v>34525000</v>
      </c>
      <c r="O21" s="52">
        <v>112905000</v>
      </c>
      <c r="P21" s="49"/>
    </row>
    <row r="22" spans="1:16" ht="14.5" hidden="1" customHeight="1" x14ac:dyDescent="0.35">
      <c r="A22" s="173" t="s">
        <v>57</v>
      </c>
      <c r="B22" s="174"/>
      <c r="C22" s="175"/>
      <c r="D22" s="88"/>
      <c r="E22" s="88" t="s">
        <v>6</v>
      </c>
      <c r="F22" s="74"/>
      <c r="G22" s="89"/>
      <c r="H22" s="89" t="s">
        <v>205</v>
      </c>
      <c r="I22" s="92"/>
      <c r="J22" s="93">
        <v>2107417.86</v>
      </c>
      <c r="M22" s="25">
        <v>1600</v>
      </c>
      <c r="N22" s="49"/>
      <c r="O22" s="61">
        <v>6764792.7000000002</v>
      </c>
      <c r="P22" s="49"/>
    </row>
    <row r="23" spans="1:16" x14ac:dyDescent="0.35">
      <c r="A23" s="173" t="s">
        <v>58</v>
      </c>
      <c r="B23" s="174"/>
      <c r="C23" s="175"/>
      <c r="D23" s="99">
        <v>-598</v>
      </c>
      <c r="E23" s="99">
        <v>-612</v>
      </c>
      <c r="F23" s="74"/>
      <c r="G23" s="89"/>
      <c r="H23" s="89" t="s">
        <v>93</v>
      </c>
      <c r="I23" s="92"/>
      <c r="J23" s="93">
        <v>2107417.86</v>
      </c>
      <c r="M23" s="25">
        <v>1610</v>
      </c>
      <c r="N23" s="62"/>
      <c r="O23" s="61">
        <v>6764792.7000000002</v>
      </c>
      <c r="P23" s="49"/>
    </row>
    <row r="24" spans="1:16" x14ac:dyDescent="0.35">
      <c r="A24" s="173" t="s">
        <v>219</v>
      </c>
      <c r="B24" s="174"/>
      <c r="C24" s="175"/>
      <c r="D24" s="99"/>
      <c r="E24" s="99"/>
      <c r="F24" s="74"/>
      <c r="G24" s="89"/>
      <c r="H24" s="89" t="s">
        <v>206</v>
      </c>
      <c r="I24" s="92"/>
      <c r="J24" s="93">
        <v>99600000</v>
      </c>
      <c r="M24" s="25">
        <v>2000</v>
      </c>
      <c r="N24" s="52">
        <v>1500000</v>
      </c>
      <c r="O24" s="52">
        <v>581636000</v>
      </c>
      <c r="P24" s="49"/>
    </row>
    <row r="25" spans="1:16" ht="24" customHeight="1" x14ac:dyDescent="0.35">
      <c r="A25" s="173" t="s">
        <v>59</v>
      </c>
      <c r="B25" s="174"/>
      <c r="C25" s="175"/>
      <c r="D25" s="99">
        <f>D16-D18-D20-D23-D19-D21-D24-D22</f>
        <v>-630</v>
      </c>
      <c r="E25" s="99">
        <f>E16-E18-E20-E23-E19-E21</f>
        <v>-587</v>
      </c>
      <c r="F25" s="74">
        <v>630</v>
      </c>
      <c r="G25" s="100"/>
      <c r="H25" s="89" t="s">
        <v>207</v>
      </c>
      <c r="I25" s="92"/>
      <c r="J25" s="93">
        <v>99600000</v>
      </c>
      <c r="L25" s="63">
        <f>F25+D25</f>
        <v>0</v>
      </c>
      <c r="M25" s="25">
        <v>2010</v>
      </c>
      <c r="N25" s="52">
        <v>1500000</v>
      </c>
      <c r="O25" s="52">
        <v>581636000</v>
      </c>
      <c r="P25" s="52">
        <f>O25-N25</f>
        <v>580136000</v>
      </c>
    </row>
    <row r="26" spans="1:16" ht="25.5" customHeight="1" x14ac:dyDescent="0.35">
      <c r="A26" s="184" t="s">
        <v>169</v>
      </c>
      <c r="B26" s="184"/>
      <c r="C26" s="184"/>
      <c r="D26" s="94">
        <f>D81-D78-D60</f>
        <v>-382812</v>
      </c>
      <c r="E26" s="94">
        <f>E81-E78-E60</f>
        <v>-73664</v>
      </c>
      <c r="F26" s="74"/>
      <c r="G26" s="89"/>
      <c r="H26" s="89" t="s">
        <v>94</v>
      </c>
      <c r="I26" s="92"/>
      <c r="J26" s="93">
        <v>99600000</v>
      </c>
      <c r="M26" s="64" t="s">
        <v>94</v>
      </c>
      <c r="N26" s="52">
        <v>1500000</v>
      </c>
      <c r="O26" s="52">
        <v>581636000</v>
      </c>
      <c r="P26" s="49"/>
    </row>
    <row r="27" spans="1:16" ht="26.5" customHeight="1" x14ac:dyDescent="0.35">
      <c r="A27" s="185" t="s">
        <v>60</v>
      </c>
      <c r="B27" s="185"/>
      <c r="C27" s="185"/>
      <c r="D27" s="185"/>
      <c r="E27" s="185"/>
      <c r="F27" s="74"/>
      <c r="G27" s="89"/>
      <c r="H27" s="89" t="s">
        <v>208</v>
      </c>
      <c r="I27" s="93">
        <v>127070000</v>
      </c>
      <c r="J27" s="93">
        <v>111834678.02</v>
      </c>
      <c r="M27" s="25">
        <v>3100</v>
      </c>
      <c r="N27" s="49"/>
      <c r="O27" s="65">
        <v>598443</v>
      </c>
      <c r="P27" s="49"/>
    </row>
    <row r="28" spans="1:16" hidden="1" x14ac:dyDescent="0.35">
      <c r="A28" s="186" t="s">
        <v>168</v>
      </c>
      <c r="B28" s="186"/>
      <c r="C28" s="186"/>
      <c r="D28" s="82">
        <f>SUM(D30:D41)</f>
        <v>0</v>
      </c>
      <c r="E28" s="82">
        <f>SUM(E30:E41)</f>
        <v>0</v>
      </c>
      <c r="F28" s="74"/>
      <c r="G28" s="89"/>
      <c r="H28" s="89" t="s">
        <v>95</v>
      </c>
      <c r="I28" s="93">
        <v>36300000</v>
      </c>
      <c r="J28" s="93">
        <v>33479678.02</v>
      </c>
      <c r="M28" s="25">
        <v>3120</v>
      </c>
      <c r="N28" s="49"/>
      <c r="O28" s="49">
        <v>38708</v>
      </c>
      <c r="P28" s="49"/>
    </row>
    <row r="29" spans="1:16" ht="14.5" hidden="1" customHeight="1" x14ac:dyDescent="0.35">
      <c r="A29" s="184" t="s">
        <v>32</v>
      </c>
      <c r="B29" s="184"/>
      <c r="C29" s="184"/>
      <c r="D29" s="88"/>
      <c r="E29" s="88"/>
      <c r="F29" s="74"/>
      <c r="G29" s="89"/>
      <c r="H29" s="89" t="s">
        <v>96</v>
      </c>
      <c r="I29" s="93">
        <v>90770000</v>
      </c>
      <c r="J29" s="93">
        <v>78355000</v>
      </c>
      <c r="M29" s="25">
        <v>3150</v>
      </c>
      <c r="N29" s="49"/>
      <c r="O29" s="49">
        <v>559735</v>
      </c>
      <c r="P29" s="49"/>
    </row>
    <row r="30" spans="1:16" ht="15.65" hidden="1" customHeight="1" x14ac:dyDescent="0.35">
      <c r="A30" s="173" t="s">
        <v>61</v>
      </c>
      <c r="B30" s="174"/>
      <c r="C30" s="175"/>
      <c r="D30" s="88" t="s">
        <v>6</v>
      </c>
      <c r="E30" s="88" t="s">
        <v>6</v>
      </c>
      <c r="F30" s="74"/>
      <c r="G30" s="89"/>
      <c r="H30" s="89" t="s">
        <v>209</v>
      </c>
      <c r="I30" s="92"/>
      <c r="J30" s="93">
        <v>610207</v>
      </c>
      <c r="M30" s="25">
        <v>3200</v>
      </c>
      <c r="N30" s="62"/>
      <c r="O30" s="49">
        <v>630381</v>
      </c>
      <c r="P30" s="49"/>
    </row>
    <row r="31" spans="1:16" ht="14.5" hidden="1" customHeight="1" x14ac:dyDescent="0.35">
      <c r="A31" s="173" t="s">
        <v>62</v>
      </c>
      <c r="B31" s="174"/>
      <c r="C31" s="175"/>
      <c r="D31" s="99" t="s">
        <v>6</v>
      </c>
      <c r="E31" s="99" t="s">
        <v>6</v>
      </c>
      <c r="F31" s="74"/>
      <c r="G31" s="89"/>
      <c r="H31" s="89" t="s">
        <v>97</v>
      </c>
      <c r="I31" s="92"/>
      <c r="J31" s="93">
        <v>341888</v>
      </c>
      <c r="M31" s="25">
        <v>3210</v>
      </c>
      <c r="N31" s="49"/>
      <c r="O31" s="49">
        <v>264196</v>
      </c>
      <c r="P31" s="49"/>
    </row>
    <row r="32" spans="1:16" ht="26.5" hidden="1" customHeight="1" x14ac:dyDescent="0.35">
      <c r="A32" s="173" t="s">
        <v>63</v>
      </c>
      <c r="B32" s="174"/>
      <c r="C32" s="175"/>
      <c r="D32" s="99" t="s">
        <v>6</v>
      </c>
      <c r="E32" s="99" t="s">
        <v>6</v>
      </c>
      <c r="F32" s="74"/>
      <c r="G32" s="89"/>
      <c r="H32" s="89" t="s">
        <v>98</v>
      </c>
      <c r="I32" s="92"/>
      <c r="J32" s="93">
        <v>268319</v>
      </c>
      <c r="M32" s="25">
        <v>3211</v>
      </c>
      <c r="N32" s="49"/>
      <c r="O32" s="49">
        <v>73757</v>
      </c>
      <c r="P32" s="49"/>
    </row>
    <row r="33" spans="1:16" ht="15.65" hidden="1" customHeight="1" x14ac:dyDescent="0.35">
      <c r="A33" s="184" t="s">
        <v>64</v>
      </c>
      <c r="B33" s="184"/>
      <c r="C33" s="184"/>
      <c r="D33" s="88" t="s">
        <v>6</v>
      </c>
      <c r="E33" s="88" t="s">
        <v>6</v>
      </c>
      <c r="F33" s="74"/>
      <c r="G33" s="89"/>
      <c r="H33" s="89" t="s">
        <v>210</v>
      </c>
      <c r="I33" s="92"/>
      <c r="J33" s="90">
        <v>587352</v>
      </c>
      <c r="M33" s="25">
        <v>3212</v>
      </c>
      <c r="N33" s="49"/>
      <c r="O33" s="49">
        <v>50606</v>
      </c>
      <c r="P33" s="49"/>
    </row>
    <row r="34" spans="1:16" ht="26.15" hidden="1" customHeight="1" x14ac:dyDescent="0.35">
      <c r="A34" s="173" t="s">
        <v>65</v>
      </c>
      <c r="B34" s="174"/>
      <c r="C34" s="175"/>
      <c r="D34" s="99" t="s">
        <v>6</v>
      </c>
      <c r="E34" s="99" t="s">
        <v>6</v>
      </c>
      <c r="F34" s="74"/>
      <c r="G34" s="89"/>
      <c r="H34" s="89" t="s">
        <v>211</v>
      </c>
      <c r="I34" s="92"/>
      <c r="J34" s="90">
        <v>225122</v>
      </c>
      <c r="K34" s="74"/>
      <c r="M34" s="25">
        <v>3213</v>
      </c>
      <c r="N34" s="49"/>
      <c r="O34" s="49">
        <v>139833</v>
      </c>
      <c r="P34" s="49"/>
    </row>
    <row r="35" spans="1:16" ht="15.65" hidden="1" customHeight="1" x14ac:dyDescent="0.35">
      <c r="A35" s="173" t="s">
        <v>66</v>
      </c>
      <c r="B35" s="173"/>
      <c r="C35" s="173"/>
      <c r="D35" s="99" t="s">
        <v>6</v>
      </c>
      <c r="E35" s="99" t="s">
        <v>6</v>
      </c>
      <c r="F35" s="74"/>
      <c r="G35" s="89"/>
      <c r="H35" s="89" t="s">
        <v>99</v>
      </c>
      <c r="I35" s="92"/>
      <c r="J35" s="90">
        <v>84007</v>
      </c>
      <c r="K35" s="74"/>
      <c r="M35" s="25">
        <v>3220</v>
      </c>
      <c r="N35" s="49"/>
      <c r="O35" s="49">
        <v>366185</v>
      </c>
      <c r="P35" s="49"/>
    </row>
    <row r="36" spans="1:16" ht="14.5" hidden="1" customHeight="1" x14ac:dyDescent="0.35">
      <c r="A36" s="173" t="s">
        <v>67</v>
      </c>
      <c r="B36" s="173"/>
      <c r="C36" s="173"/>
      <c r="D36" s="99" t="s">
        <v>6</v>
      </c>
      <c r="E36" s="99" t="s">
        <v>6</v>
      </c>
      <c r="F36" s="74"/>
      <c r="G36" s="89"/>
      <c r="H36" s="89" t="s">
        <v>100</v>
      </c>
      <c r="I36" s="92"/>
      <c r="J36" s="90">
        <v>56446</v>
      </c>
      <c r="K36" s="74"/>
      <c r="M36" s="25">
        <v>3300</v>
      </c>
      <c r="N36" s="57">
        <v>549941</v>
      </c>
      <c r="O36" s="49">
        <v>13044622.59</v>
      </c>
      <c r="P36" s="49"/>
    </row>
    <row r="37" spans="1:16" ht="14.5" hidden="1" customHeight="1" x14ac:dyDescent="0.35">
      <c r="A37" s="173" t="s">
        <v>68</v>
      </c>
      <c r="B37" s="173"/>
      <c r="C37" s="173"/>
      <c r="D37" s="99" t="s">
        <v>6</v>
      </c>
      <c r="E37" s="99" t="s">
        <v>6</v>
      </c>
      <c r="F37" s="74"/>
      <c r="G37" s="89"/>
      <c r="H37" s="89" t="s">
        <v>101</v>
      </c>
      <c r="I37" s="92"/>
      <c r="J37" s="90">
        <v>84669</v>
      </c>
      <c r="K37" s="74"/>
      <c r="M37" s="25">
        <v>3310</v>
      </c>
      <c r="N37" s="49"/>
      <c r="O37" s="61">
        <v>2261711.59</v>
      </c>
      <c r="P37" s="49"/>
    </row>
    <row r="38" spans="1:16" ht="14.5" hidden="1" customHeight="1" x14ac:dyDescent="0.35">
      <c r="A38" s="173" t="s">
        <v>163</v>
      </c>
      <c r="B38" s="173"/>
      <c r="C38" s="173"/>
      <c r="D38" s="99" t="s">
        <v>6</v>
      </c>
      <c r="E38" s="99" t="s">
        <v>6</v>
      </c>
      <c r="F38" s="74"/>
      <c r="G38" s="89"/>
      <c r="H38" s="89" t="s">
        <v>102</v>
      </c>
      <c r="I38" s="92"/>
      <c r="J38" s="90">
        <v>362230</v>
      </c>
      <c r="K38" s="74"/>
      <c r="M38" s="25">
        <v>3350</v>
      </c>
      <c r="N38" s="66">
        <v>399941</v>
      </c>
      <c r="O38" s="66">
        <v>10782911</v>
      </c>
      <c r="P38" s="66">
        <f>O38-N38</f>
        <v>10382970</v>
      </c>
    </row>
    <row r="39" spans="1:16" ht="15" hidden="1" customHeight="1" x14ac:dyDescent="0.35">
      <c r="A39" s="173" t="s">
        <v>70</v>
      </c>
      <c r="B39" s="173"/>
      <c r="C39" s="173"/>
      <c r="D39" s="99" t="s">
        <v>6</v>
      </c>
      <c r="E39" s="99" t="s">
        <v>6</v>
      </c>
      <c r="F39" s="74"/>
      <c r="G39" s="89"/>
      <c r="H39" s="89" t="s">
        <v>212</v>
      </c>
      <c r="I39" s="92"/>
      <c r="J39" s="90">
        <v>10858877.460000001</v>
      </c>
      <c r="K39" s="74"/>
      <c r="M39" s="25">
        <v>3390</v>
      </c>
      <c r="N39" s="62">
        <v>150000</v>
      </c>
      <c r="O39" s="49"/>
      <c r="P39" s="49"/>
    </row>
    <row r="40" spans="1:16" ht="14.5" hidden="1" customHeight="1" x14ac:dyDescent="0.35">
      <c r="A40" s="173" t="s">
        <v>52</v>
      </c>
      <c r="B40" s="174"/>
      <c r="C40" s="175"/>
      <c r="D40" s="99"/>
      <c r="E40" s="99"/>
      <c r="F40" s="74"/>
      <c r="G40" s="89"/>
      <c r="H40" s="89" t="s">
        <v>103</v>
      </c>
      <c r="I40" s="92"/>
      <c r="J40" s="93">
        <v>1037540</v>
      </c>
      <c r="K40" s="74"/>
      <c r="M40" s="25">
        <v>3393</v>
      </c>
      <c r="N40" s="62">
        <v>150000</v>
      </c>
      <c r="O40" s="49"/>
      <c r="P40" s="49"/>
    </row>
    <row r="41" spans="1:16" ht="15" hidden="1" customHeight="1" x14ac:dyDescent="0.35">
      <c r="A41" s="173" t="s">
        <v>53</v>
      </c>
      <c r="B41" s="174"/>
      <c r="C41" s="175"/>
      <c r="D41" s="113" t="s">
        <v>6</v>
      </c>
      <c r="E41" s="113" t="s">
        <v>6</v>
      </c>
      <c r="F41" s="74"/>
      <c r="G41" s="89"/>
      <c r="H41" s="89" t="s">
        <v>104</v>
      </c>
      <c r="I41" s="92"/>
      <c r="J41" s="93">
        <v>5661753</v>
      </c>
      <c r="K41" s="74"/>
      <c r="M41" s="25">
        <v>3500</v>
      </c>
      <c r="N41" s="60">
        <v>364935907</v>
      </c>
      <c r="O41" s="49"/>
      <c r="P41" s="49"/>
    </row>
    <row r="42" spans="1:16" s="48" customFormat="1" ht="14.5" customHeight="1" x14ac:dyDescent="0.35">
      <c r="A42" s="176" t="s">
        <v>167</v>
      </c>
      <c r="B42" s="176"/>
      <c r="C42" s="176"/>
      <c r="D42" s="82">
        <f>SUM(D44:D51)+SUM(D55:D59)</f>
        <v>-2246</v>
      </c>
      <c r="E42" s="82">
        <f>SUM(E44:E51)+SUM(E55:E59)</f>
        <v>0</v>
      </c>
      <c r="F42" s="83"/>
      <c r="G42" s="95"/>
      <c r="H42" s="95" t="s">
        <v>105</v>
      </c>
      <c r="I42" s="101"/>
      <c r="J42" s="96">
        <v>4159584.46</v>
      </c>
      <c r="K42" s="83"/>
      <c r="M42" s="48">
        <v>3510</v>
      </c>
      <c r="N42" s="67">
        <v>364935907</v>
      </c>
      <c r="O42" s="56"/>
      <c r="P42" s="56"/>
    </row>
    <row r="43" spans="1:16" ht="14.5" customHeight="1" x14ac:dyDescent="0.35">
      <c r="A43" s="184" t="s">
        <v>32</v>
      </c>
      <c r="B43" s="184"/>
      <c r="C43" s="184"/>
      <c r="D43" s="114"/>
      <c r="E43" s="114"/>
      <c r="F43" s="74"/>
      <c r="G43" s="89"/>
      <c r="H43" s="89" t="s">
        <v>213</v>
      </c>
      <c r="I43" s="93">
        <v>128342585</v>
      </c>
      <c r="J43" s="92"/>
      <c r="K43" s="74" t="s">
        <v>220</v>
      </c>
      <c r="M43" s="25">
        <v>4000</v>
      </c>
      <c r="N43" s="49">
        <v>244771925</v>
      </c>
      <c r="O43" s="49">
        <v>9999920.6699999999</v>
      </c>
      <c r="P43" s="49"/>
    </row>
    <row r="44" spans="1:16" ht="14.5" customHeight="1" x14ac:dyDescent="0.35">
      <c r="A44" s="173" t="s">
        <v>71</v>
      </c>
      <c r="B44" s="174"/>
      <c r="C44" s="175"/>
      <c r="D44" s="88">
        <v>-2246</v>
      </c>
      <c r="E44" s="88" t="s">
        <v>6</v>
      </c>
      <c r="F44" s="74"/>
      <c r="G44" s="89"/>
      <c r="H44" s="89" t="s">
        <v>106</v>
      </c>
      <c r="I44" s="93">
        <v>128342585</v>
      </c>
      <c r="J44" s="92"/>
      <c r="K44" s="74" t="s">
        <v>221</v>
      </c>
      <c r="M44" s="25">
        <v>4010</v>
      </c>
      <c r="N44" s="68">
        <v>168000000</v>
      </c>
      <c r="O44" s="49"/>
      <c r="P44" s="49"/>
    </row>
    <row r="45" spans="1:16" ht="14.5" hidden="1" customHeight="1" x14ac:dyDescent="0.35">
      <c r="A45" s="173" t="s">
        <v>72</v>
      </c>
      <c r="B45" s="174"/>
      <c r="C45" s="175"/>
      <c r="D45" s="99" t="s">
        <v>6</v>
      </c>
      <c r="E45" s="99" t="s">
        <v>6</v>
      </c>
      <c r="F45" s="74"/>
      <c r="G45" s="89"/>
      <c r="H45" s="89" t="s">
        <v>214</v>
      </c>
      <c r="I45" s="93">
        <v>41339234.270000003</v>
      </c>
      <c r="J45" s="92"/>
      <c r="K45" s="74"/>
      <c r="M45" s="25">
        <v>4030</v>
      </c>
      <c r="N45" s="69">
        <v>76771925</v>
      </c>
      <c r="O45" s="69">
        <v>9999920.6699999999</v>
      </c>
      <c r="P45" s="49"/>
    </row>
    <row r="46" spans="1:16" ht="14.5" hidden="1" customHeight="1" x14ac:dyDescent="0.35">
      <c r="A46" s="187" t="s">
        <v>73</v>
      </c>
      <c r="B46" s="187"/>
      <c r="C46" s="187"/>
      <c r="D46" s="88" t="s">
        <v>6</v>
      </c>
      <c r="E46" s="88" t="s">
        <v>6</v>
      </c>
      <c r="F46" s="74"/>
      <c r="G46" s="89"/>
      <c r="H46" s="89" t="s">
        <v>215</v>
      </c>
      <c r="I46" s="93">
        <v>41339234.270000003</v>
      </c>
      <c r="J46" s="92"/>
      <c r="K46" s="74"/>
      <c r="M46" s="25">
        <v>4100</v>
      </c>
      <c r="N46" s="49"/>
      <c r="O46" s="51">
        <v>38569062.5</v>
      </c>
      <c r="P46" s="49"/>
    </row>
    <row r="47" spans="1:16" ht="14.5" hidden="1" customHeight="1" x14ac:dyDescent="0.35">
      <c r="A47" s="188" t="s">
        <v>74</v>
      </c>
      <c r="B47" s="188"/>
      <c r="C47" s="188"/>
      <c r="D47" s="88" t="s">
        <v>6</v>
      </c>
      <c r="E47" s="88" t="s">
        <v>6</v>
      </c>
      <c r="F47" s="74"/>
      <c r="G47" s="89"/>
      <c r="H47" s="89" t="s">
        <v>216</v>
      </c>
      <c r="I47" s="92"/>
      <c r="J47" s="93">
        <v>1500000</v>
      </c>
      <c r="K47" s="74"/>
      <c r="M47" s="25">
        <v>4160</v>
      </c>
      <c r="N47" s="49"/>
      <c r="O47" s="51">
        <v>38569062.5</v>
      </c>
      <c r="P47" s="49"/>
    </row>
    <row r="48" spans="1:16" ht="14.5" hidden="1" customHeight="1" x14ac:dyDescent="0.35">
      <c r="A48" s="187" t="s">
        <v>75</v>
      </c>
      <c r="B48" s="187"/>
      <c r="C48" s="187"/>
      <c r="D48" s="88" t="s">
        <v>6</v>
      </c>
      <c r="E48" s="88" t="s">
        <v>6</v>
      </c>
      <c r="F48" s="74"/>
      <c r="G48" s="89"/>
      <c r="H48" s="89" t="s">
        <v>217</v>
      </c>
      <c r="I48" s="92"/>
      <c r="J48" s="93">
        <v>1500000</v>
      </c>
      <c r="K48" s="74"/>
      <c r="M48" s="25">
        <v>6100</v>
      </c>
      <c r="N48" s="49">
        <v>1.07</v>
      </c>
      <c r="O48" s="49"/>
      <c r="P48" s="49"/>
    </row>
    <row r="49" spans="1:16" ht="14.5" hidden="1" customHeight="1" x14ac:dyDescent="0.35">
      <c r="A49" s="187" t="s">
        <v>76</v>
      </c>
      <c r="B49" s="187"/>
      <c r="C49" s="187"/>
      <c r="D49" s="88" t="s">
        <v>6</v>
      </c>
      <c r="E49" s="88" t="s">
        <v>6</v>
      </c>
      <c r="F49" s="74"/>
      <c r="G49" s="102"/>
      <c r="H49" s="103" t="s">
        <v>107</v>
      </c>
      <c r="I49" s="104">
        <v>568667904.65999997</v>
      </c>
      <c r="J49" s="104">
        <v>587257374.85000002</v>
      </c>
      <c r="K49" s="74"/>
      <c r="M49" s="25">
        <v>6160</v>
      </c>
      <c r="N49" s="49">
        <v>1.07</v>
      </c>
      <c r="O49" s="49"/>
      <c r="P49" s="49"/>
    </row>
    <row r="50" spans="1:16" ht="14.5" hidden="1" customHeight="1" x14ac:dyDescent="0.35">
      <c r="A50" s="188" t="s">
        <v>77</v>
      </c>
      <c r="B50" s="188"/>
      <c r="C50" s="188"/>
      <c r="D50" s="88" t="s">
        <v>6</v>
      </c>
      <c r="E50" s="88" t="s">
        <v>6</v>
      </c>
      <c r="F50" s="74"/>
      <c r="G50" s="102"/>
      <c r="H50" s="103" t="s">
        <v>108</v>
      </c>
      <c r="I50" s="104">
        <v>17496413.09</v>
      </c>
      <c r="J50" s="105"/>
      <c r="M50" s="25" t="s">
        <v>107</v>
      </c>
      <c r="N50" s="49">
        <v>2660986310.7600002</v>
      </c>
      <c r="O50" s="49">
        <v>2849841872.4499998</v>
      </c>
      <c r="P50" s="49"/>
    </row>
    <row r="51" spans="1:16" ht="14.5" hidden="1" customHeight="1" x14ac:dyDescent="0.35">
      <c r="A51" s="189" t="s">
        <v>56</v>
      </c>
      <c r="B51" s="189"/>
      <c r="C51" s="189"/>
      <c r="D51" s="88" t="s">
        <v>6</v>
      </c>
      <c r="E51" s="88" t="s">
        <v>6</v>
      </c>
      <c r="F51" s="74"/>
      <c r="G51" s="89"/>
      <c r="H51" s="89"/>
      <c r="I51" s="92"/>
      <c r="J51" s="90"/>
      <c r="M51" s="25" t="s">
        <v>108</v>
      </c>
      <c r="N51" s="25">
        <v>12204742.4</v>
      </c>
    </row>
    <row r="52" spans="1:16" ht="14.5" hidden="1" customHeight="1" x14ac:dyDescent="0.35">
      <c r="A52" s="75"/>
      <c r="B52" s="75"/>
      <c r="C52" s="75"/>
      <c r="D52" s="106"/>
      <c r="E52" s="106"/>
      <c r="F52" s="74"/>
      <c r="G52" s="89"/>
      <c r="H52" s="89"/>
      <c r="I52" s="90"/>
      <c r="J52" s="90"/>
    </row>
    <row r="53" spans="1:16" ht="14.5" hidden="1" customHeight="1" x14ac:dyDescent="0.35">
      <c r="A53" s="197" t="s">
        <v>23</v>
      </c>
      <c r="B53" s="197"/>
      <c r="C53" s="197"/>
      <c r="D53" s="107" t="s">
        <v>24</v>
      </c>
      <c r="E53" s="107" t="s">
        <v>24</v>
      </c>
      <c r="F53" s="74"/>
      <c r="G53" s="89"/>
      <c r="H53" s="89"/>
      <c r="I53" s="92"/>
      <c r="J53" s="90"/>
    </row>
    <row r="54" spans="1:16" ht="14.5" hidden="1" customHeight="1" x14ac:dyDescent="0.35">
      <c r="A54" s="197" t="s">
        <v>2</v>
      </c>
      <c r="B54" s="197"/>
      <c r="C54" s="197"/>
      <c r="D54" s="108" t="s">
        <v>4</v>
      </c>
      <c r="E54" s="108" t="s">
        <v>5</v>
      </c>
      <c r="F54" s="74"/>
      <c r="G54" s="89"/>
      <c r="H54" s="89"/>
      <c r="I54" s="90"/>
      <c r="J54" s="90"/>
    </row>
    <row r="55" spans="1:16" ht="14.5" hidden="1" customHeight="1" x14ac:dyDescent="0.35">
      <c r="A55" s="198" t="s">
        <v>109</v>
      </c>
      <c r="B55" s="198"/>
      <c r="C55" s="198"/>
      <c r="D55" s="88" t="s">
        <v>6</v>
      </c>
      <c r="E55" s="88" t="s">
        <v>6</v>
      </c>
      <c r="F55" s="74"/>
      <c r="G55" s="102"/>
      <c r="H55" s="103"/>
      <c r="I55" s="104"/>
      <c r="J55" s="104"/>
    </row>
    <row r="56" spans="1:16" ht="23.15" hidden="1" customHeight="1" x14ac:dyDescent="0.35">
      <c r="A56" s="198" t="s">
        <v>110</v>
      </c>
      <c r="B56" s="198"/>
      <c r="C56" s="198"/>
      <c r="D56" s="88"/>
      <c r="E56" s="88"/>
      <c r="F56" s="74"/>
      <c r="G56" s="102"/>
      <c r="H56" s="103"/>
      <c r="I56" s="104"/>
      <c r="J56" s="105"/>
    </row>
    <row r="57" spans="1:16" ht="14.5" hidden="1" customHeight="1" x14ac:dyDescent="0.35">
      <c r="A57" s="182" t="s">
        <v>69</v>
      </c>
      <c r="B57" s="177"/>
      <c r="C57" s="183"/>
      <c r="D57" s="88" t="s">
        <v>6</v>
      </c>
      <c r="E57" s="88" t="s">
        <v>6</v>
      </c>
      <c r="F57" s="74"/>
    </row>
    <row r="58" spans="1:16" ht="14.5" hidden="1" customHeight="1" x14ac:dyDescent="0.35">
      <c r="A58" s="182" t="s">
        <v>111</v>
      </c>
      <c r="B58" s="177"/>
      <c r="C58" s="183"/>
      <c r="D58" s="88" t="s">
        <v>6</v>
      </c>
      <c r="E58" s="88" t="s">
        <v>6</v>
      </c>
      <c r="F58" s="74"/>
    </row>
    <row r="59" spans="1:16" ht="32.15" hidden="1" customHeight="1" x14ac:dyDescent="0.35">
      <c r="A59" s="173" t="s">
        <v>59</v>
      </c>
      <c r="B59" s="174"/>
      <c r="C59" s="175"/>
      <c r="D59" s="88"/>
      <c r="E59" s="88"/>
      <c r="F59" s="74"/>
      <c r="M59" s="25" t="s">
        <v>108</v>
      </c>
      <c r="N59" s="25">
        <v>201060304.09</v>
      </c>
    </row>
    <row r="60" spans="1:16" ht="27.65" customHeight="1" x14ac:dyDescent="0.35">
      <c r="A60" s="199" t="s">
        <v>112</v>
      </c>
      <c r="B60" s="199"/>
      <c r="C60" s="199"/>
      <c r="D60" s="94">
        <f>D28+D42</f>
        <v>-2246</v>
      </c>
      <c r="E60" s="94">
        <f>E28+E42</f>
        <v>0</v>
      </c>
      <c r="F60" s="74"/>
    </row>
    <row r="61" spans="1:16" x14ac:dyDescent="0.35">
      <c r="A61" s="181" t="s">
        <v>113</v>
      </c>
      <c r="B61" s="181"/>
      <c r="C61" s="181"/>
      <c r="D61" s="181"/>
      <c r="E61" s="181"/>
      <c r="F61" s="74"/>
    </row>
    <row r="62" spans="1:16" s="48" customFormat="1" x14ac:dyDescent="0.35">
      <c r="A62" s="185" t="s">
        <v>168</v>
      </c>
      <c r="B62" s="185"/>
      <c r="C62" s="185"/>
      <c r="D62" s="82">
        <f>SUM(D64:D68)</f>
        <v>244772</v>
      </c>
      <c r="E62" s="82">
        <f>SUM(E64:E68)</f>
        <v>168409</v>
      </c>
      <c r="F62" s="83"/>
    </row>
    <row r="63" spans="1:16" ht="14.5" customHeight="1" x14ac:dyDescent="0.35">
      <c r="A63" s="191" t="s">
        <v>32</v>
      </c>
      <c r="B63" s="191"/>
      <c r="C63" s="191"/>
      <c r="D63" s="99"/>
      <c r="E63" s="99"/>
      <c r="F63" s="74" t="s">
        <v>26</v>
      </c>
    </row>
    <row r="64" spans="1:16" hidden="1" x14ac:dyDescent="0.35">
      <c r="A64" s="182" t="s">
        <v>114</v>
      </c>
      <c r="B64" s="177"/>
      <c r="C64" s="183"/>
      <c r="D64" s="88" t="s">
        <v>6</v>
      </c>
      <c r="E64" s="88" t="s">
        <v>6</v>
      </c>
      <c r="F64" s="74"/>
    </row>
    <row r="65" spans="1:6" x14ac:dyDescent="0.35">
      <c r="A65" s="182" t="s">
        <v>115</v>
      </c>
      <c r="B65" s="177"/>
      <c r="C65" s="183"/>
      <c r="D65" s="88">
        <v>168000</v>
      </c>
      <c r="E65" s="88">
        <v>127070</v>
      </c>
      <c r="F65" s="74"/>
    </row>
    <row r="66" spans="1:6" hidden="1" x14ac:dyDescent="0.35">
      <c r="A66" s="182" t="s">
        <v>116</v>
      </c>
      <c r="B66" s="177"/>
      <c r="C66" s="183"/>
      <c r="D66" s="88"/>
      <c r="E66" s="88"/>
      <c r="F66" s="74"/>
    </row>
    <row r="67" spans="1:6" ht="14.5" hidden="1" customHeight="1" x14ac:dyDescent="0.35">
      <c r="A67" s="182" t="s">
        <v>164</v>
      </c>
      <c r="B67" s="177"/>
      <c r="C67" s="183"/>
      <c r="D67" s="88"/>
      <c r="E67" s="88"/>
      <c r="F67" s="74"/>
    </row>
    <row r="68" spans="1:6" x14ac:dyDescent="0.35">
      <c r="A68" s="182" t="s">
        <v>223</v>
      </c>
      <c r="B68" s="177"/>
      <c r="C68" s="183"/>
      <c r="D68" s="88">
        <v>76772</v>
      </c>
      <c r="E68" s="88">
        <v>41339</v>
      </c>
      <c r="F68" s="74"/>
    </row>
    <row r="69" spans="1:6" s="48" customFormat="1" x14ac:dyDescent="0.35">
      <c r="A69" s="200" t="s">
        <v>167</v>
      </c>
      <c r="B69" s="200"/>
      <c r="C69" s="200"/>
      <c r="D69" s="94">
        <f>SUM(D71:D77)</f>
        <v>-48569</v>
      </c>
      <c r="E69" s="94">
        <f>SUM(E71:E77)</f>
        <v>-113335</v>
      </c>
      <c r="F69" s="83"/>
    </row>
    <row r="70" spans="1:6" x14ac:dyDescent="0.35">
      <c r="A70" s="191" t="s">
        <v>32</v>
      </c>
      <c r="B70" s="191"/>
      <c r="C70" s="191"/>
      <c r="D70" s="88"/>
      <c r="E70" s="88"/>
      <c r="F70" s="74"/>
    </row>
    <row r="71" spans="1:6" ht="14.5" customHeight="1" x14ac:dyDescent="0.35">
      <c r="A71" s="191" t="s">
        <v>117</v>
      </c>
      <c r="B71" s="191"/>
      <c r="C71" s="191"/>
      <c r="D71" s="88"/>
      <c r="E71" s="88">
        <v>-111835</v>
      </c>
      <c r="F71" s="74"/>
    </row>
    <row r="72" spans="1:6" ht="14.5" customHeight="1" x14ac:dyDescent="0.35">
      <c r="A72" s="182" t="s">
        <v>255</v>
      </c>
      <c r="B72" s="182"/>
      <c r="C72" s="182"/>
      <c r="D72" s="88">
        <v>-38569</v>
      </c>
      <c r="E72" s="88">
        <v>-1500</v>
      </c>
      <c r="F72" s="74"/>
    </row>
    <row r="73" spans="1:6" ht="14.5" hidden="1" customHeight="1" x14ac:dyDescent="0.35">
      <c r="A73" s="182" t="s">
        <v>118</v>
      </c>
      <c r="B73" s="177"/>
      <c r="C73" s="183"/>
      <c r="D73" s="88" t="s">
        <v>6</v>
      </c>
      <c r="E73" s="88" t="s">
        <v>6</v>
      </c>
      <c r="F73" s="74" t="s">
        <v>26</v>
      </c>
    </row>
    <row r="74" spans="1:6" hidden="1" x14ac:dyDescent="0.35">
      <c r="A74" s="182" t="s">
        <v>119</v>
      </c>
      <c r="B74" s="177"/>
      <c r="C74" s="183"/>
      <c r="D74" s="88" t="s">
        <v>6</v>
      </c>
      <c r="E74" s="88" t="s">
        <v>6</v>
      </c>
      <c r="F74" s="74"/>
    </row>
    <row r="75" spans="1:6" ht="14.5" hidden="1" customHeight="1" x14ac:dyDescent="0.35">
      <c r="A75" s="182" t="s">
        <v>110</v>
      </c>
      <c r="B75" s="177"/>
      <c r="C75" s="183"/>
      <c r="D75" s="88"/>
      <c r="E75" s="88"/>
      <c r="F75" s="74"/>
    </row>
    <row r="76" spans="1:6" ht="14.5" customHeight="1" x14ac:dyDescent="0.35">
      <c r="A76" s="182" t="s">
        <v>239</v>
      </c>
      <c r="B76" s="177"/>
      <c r="C76" s="183"/>
      <c r="D76" s="88">
        <v>-10000</v>
      </c>
      <c r="E76" s="88"/>
      <c r="F76" s="74"/>
    </row>
    <row r="77" spans="1:6" hidden="1" x14ac:dyDescent="0.35">
      <c r="A77" s="191" t="s">
        <v>120</v>
      </c>
      <c r="B77" s="191"/>
      <c r="C77" s="191"/>
      <c r="D77" s="112"/>
      <c r="E77" s="112"/>
      <c r="F77" s="74"/>
    </row>
    <row r="78" spans="1:6" s="48" customFormat="1" x14ac:dyDescent="0.35">
      <c r="A78" s="176" t="s">
        <v>166</v>
      </c>
      <c r="B78" s="176"/>
      <c r="C78" s="176"/>
      <c r="D78" s="82">
        <f>D62+D69</f>
        <v>196203</v>
      </c>
      <c r="E78" s="82">
        <f>E62+E69</f>
        <v>55074</v>
      </c>
      <c r="F78" s="83"/>
    </row>
    <row r="79" spans="1:6" hidden="1" x14ac:dyDescent="0.35">
      <c r="A79" s="195" t="s">
        <v>121</v>
      </c>
      <c r="B79" s="195"/>
      <c r="C79" s="195"/>
      <c r="D79" s="82" t="s">
        <v>6</v>
      </c>
      <c r="E79" s="82" t="s">
        <v>6</v>
      </c>
      <c r="F79" s="74"/>
    </row>
    <row r="80" spans="1:6" hidden="1" x14ac:dyDescent="0.35">
      <c r="A80" s="195" t="s">
        <v>122</v>
      </c>
      <c r="B80" s="195"/>
      <c r="C80" s="195"/>
      <c r="D80" s="82" t="s">
        <v>6</v>
      </c>
      <c r="E80" s="82" t="s">
        <v>6</v>
      </c>
      <c r="F80" s="74"/>
    </row>
    <row r="81" spans="1:6" s="48" customFormat="1" x14ac:dyDescent="0.35">
      <c r="A81" s="176" t="s">
        <v>165</v>
      </c>
      <c r="B81" s="176"/>
      <c r="C81" s="176"/>
      <c r="D81" s="82">
        <f>D83-D82</f>
        <v>-188855</v>
      </c>
      <c r="E81" s="82">
        <f>E83-E82</f>
        <v>-18590</v>
      </c>
      <c r="F81" s="83"/>
    </row>
    <row r="82" spans="1:6" x14ac:dyDescent="0.35">
      <c r="A82" s="173" t="s">
        <v>123</v>
      </c>
      <c r="B82" s="173"/>
      <c r="C82" s="173"/>
      <c r="D82" s="94">
        <f>Ф1!D7</f>
        <v>201060</v>
      </c>
      <c r="E82" s="94">
        <v>36086</v>
      </c>
      <c r="F82" s="74"/>
    </row>
    <row r="83" spans="1:6" x14ac:dyDescent="0.35">
      <c r="A83" s="192" t="s">
        <v>124</v>
      </c>
      <c r="B83" s="193"/>
      <c r="C83" s="194"/>
      <c r="D83" s="94">
        <f>Ф1!C7</f>
        <v>12205</v>
      </c>
      <c r="E83" s="94">
        <v>17496</v>
      </c>
      <c r="F83" s="74"/>
    </row>
    <row r="84" spans="1:6" x14ac:dyDescent="0.35">
      <c r="A84" s="74"/>
      <c r="B84" s="74"/>
      <c r="C84" s="74"/>
      <c r="D84" s="106">
        <f>D82-D83</f>
        <v>188855</v>
      </c>
      <c r="E84" s="76"/>
      <c r="F84" s="74"/>
    </row>
    <row r="85" spans="1:6" x14ac:dyDescent="0.35">
      <c r="A85" s="83" t="s">
        <v>16</v>
      </c>
      <c r="B85" s="74"/>
      <c r="C85" s="190" t="s">
        <v>17</v>
      </c>
      <c r="D85" s="190"/>
      <c r="E85" s="76"/>
      <c r="F85" s="109"/>
    </row>
    <row r="86" spans="1:6" x14ac:dyDescent="0.35">
      <c r="A86" s="74"/>
      <c r="B86" s="74"/>
      <c r="C86" s="177" t="s">
        <v>18</v>
      </c>
      <c r="D86" s="177"/>
      <c r="E86" s="76"/>
      <c r="F86" s="110" t="s">
        <v>19</v>
      </c>
    </row>
    <row r="87" spans="1:6" x14ac:dyDescent="0.35">
      <c r="A87" s="111" t="s">
        <v>20</v>
      </c>
      <c r="B87" s="74"/>
      <c r="C87" s="190"/>
      <c r="D87" s="190"/>
      <c r="E87" s="76"/>
      <c r="F87" s="109"/>
    </row>
    <row r="88" spans="1:6" x14ac:dyDescent="0.35">
      <c r="A88" s="74"/>
      <c r="B88" s="74"/>
      <c r="C88" s="177" t="s">
        <v>18</v>
      </c>
      <c r="D88" s="177"/>
      <c r="E88" s="76"/>
      <c r="F88" s="110" t="s">
        <v>19</v>
      </c>
    </row>
    <row r="89" spans="1:6" x14ac:dyDescent="0.35">
      <c r="A89" s="74" t="s">
        <v>21</v>
      </c>
      <c r="B89" s="74"/>
      <c r="C89" s="74"/>
      <c r="D89" s="76"/>
      <c r="E89" s="76"/>
      <c r="F89" s="74"/>
    </row>
    <row r="90" spans="1:6" x14ac:dyDescent="0.35">
      <c r="A90" s="74" t="s">
        <v>22</v>
      </c>
      <c r="B90" s="74"/>
      <c r="C90" s="74"/>
      <c r="D90" s="76"/>
      <c r="E90" s="76"/>
      <c r="F90" s="74"/>
    </row>
    <row r="91" spans="1:6" x14ac:dyDescent="0.35">
      <c r="A91" s="74"/>
      <c r="B91" s="74"/>
      <c r="C91" s="74"/>
      <c r="D91" s="76"/>
      <c r="E91" s="76"/>
      <c r="F91" s="74"/>
    </row>
    <row r="92" spans="1:6" x14ac:dyDescent="0.35">
      <c r="A92" s="74"/>
      <c r="B92" s="74"/>
      <c r="C92" s="74"/>
      <c r="D92" s="76"/>
      <c r="E92" s="76"/>
      <c r="F92" s="74"/>
    </row>
    <row r="93" spans="1:6" x14ac:dyDescent="0.35">
      <c r="A93" s="74"/>
      <c r="B93" s="74"/>
      <c r="C93" s="74"/>
      <c r="D93" s="76"/>
      <c r="E93" s="76"/>
      <c r="F93" s="74"/>
    </row>
    <row r="94" spans="1:6" x14ac:dyDescent="0.35">
      <c r="A94" s="74"/>
      <c r="B94" s="74"/>
      <c r="C94" s="74"/>
      <c r="D94" s="76"/>
      <c r="E94" s="76"/>
      <c r="F94" s="74"/>
    </row>
    <row r="95" spans="1:6" x14ac:dyDescent="0.35">
      <c r="A95" s="74"/>
      <c r="B95" s="74"/>
      <c r="C95" s="74"/>
      <c r="D95" s="76"/>
      <c r="E95" s="76"/>
      <c r="F95" s="74"/>
    </row>
    <row r="96" spans="1:6" x14ac:dyDescent="0.35">
      <c r="A96" s="74"/>
      <c r="B96" s="74"/>
      <c r="C96" s="74"/>
      <c r="D96" s="76"/>
      <c r="E96" s="76"/>
      <c r="F96" s="74"/>
    </row>
    <row r="97" spans="1:6" x14ac:dyDescent="0.35">
      <c r="A97" s="74"/>
      <c r="B97" s="74"/>
      <c r="C97" s="74"/>
      <c r="D97" s="76"/>
      <c r="E97" s="76"/>
      <c r="F97" s="74"/>
    </row>
    <row r="98" spans="1:6" x14ac:dyDescent="0.35">
      <c r="A98" s="74"/>
      <c r="B98" s="74"/>
      <c r="C98" s="74"/>
      <c r="D98" s="76"/>
      <c r="E98" s="76"/>
      <c r="F98" s="74"/>
    </row>
  </sheetData>
  <mergeCells count="85">
    <mergeCell ref="A61:E61"/>
    <mergeCell ref="A64:C64"/>
    <mergeCell ref="A79:C79"/>
    <mergeCell ref="A75:C75"/>
    <mergeCell ref="A63:C63"/>
    <mergeCell ref="A1:E1"/>
    <mergeCell ref="C86:D86"/>
    <mergeCell ref="A53:C53"/>
    <mergeCell ref="A54:C54"/>
    <mergeCell ref="A55:C55"/>
    <mergeCell ref="A56:C56"/>
    <mergeCell ref="A57:C57"/>
    <mergeCell ref="A58:C58"/>
    <mergeCell ref="A59:C59"/>
    <mergeCell ref="A60:C60"/>
    <mergeCell ref="A65:C65"/>
    <mergeCell ref="A66:C66"/>
    <mergeCell ref="A68:C68"/>
    <mergeCell ref="A42:C42"/>
    <mergeCell ref="A62:C62"/>
    <mergeCell ref="A69:C69"/>
    <mergeCell ref="C87:D87"/>
    <mergeCell ref="C88:D88"/>
    <mergeCell ref="A70:C70"/>
    <mergeCell ref="A71:C71"/>
    <mergeCell ref="A72:C72"/>
    <mergeCell ref="A73:C73"/>
    <mergeCell ref="A74:C74"/>
    <mergeCell ref="A77:C77"/>
    <mergeCell ref="A82:C82"/>
    <mergeCell ref="A83:C83"/>
    <mergeCell ref="A80:C80"/>
    <mergeCell ref="A81:C81"/>
    <mergeCell ref="A78:C78"/>
    <mergeCell ref="A76:C76"/>
    <mergeCell ref="C85:D85"/>
    <mergeCell ref="A37:C37"/>
    <mergeCell ref="A38:C38"/>
    <mergeCell ref="A39:C39"/>
    <mergeCell ref="A36:C36"/>
    <mergeCell ref="A67:C67"/>
    <mergeCell ref="A40:C40"/>
    <mergeCell ref="A41:C41"/>
    <mergeCell ref="A49:C49"/>
    <mergeCell ref="A50:C50"/>
    <mergeCell ref="A51:C51"/>
    <mergeCell ref="A43:C43"/>
    <mergeCell ref="A44:C44"/>
    <mergeCell ref="A45:C45"/>
    <mergeCell ref="A46:C46"/>
    <mergeCell ref="A47:C47"/>
    <mergeCell ref="A48:C48"/>
    <mergeCell ref="A29:C29"/>
    <mergeCell ref="A35:C35"/>
    <mergeCell ref="A30:C30"/>
    <mergeCell ref="A31:C31"/>
    <mergeCell ref="A32:C32"/>
    <mergeCell ref="A33:C33"/>
    <mergeCell ref="A34:C34"/>
    <mergeCell ref="A22:C22"/>
    <mergeCell ref="A25:C25"/>
    <mergeCell ref="A26:C26"/>
    <mergeCell ref="A27:E27"/>
    <mergeCell ref="A28:C28"/>
    <mergeCell ref="A24:C24"/>
    <mergeCell ref="A23:C23"/>
    <mergeCell ref="A17:C17"/>
    <mergeCell ref="A18:C18"/>
    <mergeCell ref="A19:C19"/>
    <mergeCell ref="A20:C20"/>
    <mergeCell ref="A21:C21"/>
    <mergeCell ref="A3:E3"/>
    <mergeCell ref="A2:F2"/>
    <mergeCell ref="A11:C11"/>
    <mergeCell ref="A5:C5"/>
    <mergeCell ref="A6:C6"/>
    <mergeCell ref="A7:E7"/>
    <mergeCell ref="A8:C8"/>
    <mergeCell ref="A9:C9"/>
    <mergeCell ref="A10:C10"/>
    <mergeCell ref="A12:C12"/>
    <mergeCell ref="A13:C13"/>
    <mergeCell ref="A14:C14"/>
    <mergeCell ref="A15:C15"/>
    <mergeCell ref="A16:C16"/>
  </mergeCells>
  <pageMargins left="0.86614173228346458" right="0.27559055118110237" top="0.82677165354330717" bottom="0.47244094488188981" header="0.15748031496062992" footer="0.31496062992125984"/>
  <pageSetup paperSize="9" scale="92" fitToWidth="0" orientation="portrait" verticalDpi="4294967295" r:id="rId1"/>
  <rowBreaks count="1" manualBreakCount="1">
    <brk id="5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abSelected="1" workbookViewId="0">
      <selection sqref="A1:I1"/>
    </sheetView>
  </sheetViews>
  <sheetFormatPr defaultColWidth="8.7265625" defaultRowHeight="14" x14ac:dyDescent="0.35"/>
  <cols>
    <col min="1" max="1" width="33.54296875" style="70" customWidth="1"/>
    <col min="2" max="2" width="16.1796875" style="70" customWidth="1"/>
    <col min="3" max="3" width="0" style="70" hidden="1" customWidth="1"/>
    <col min="4" max="4" width="12.453125" style="70" hidden="1" customWidth="1"/>
    <col min="5" max="5" width="10.453125" style="70" hidden="1" customWidth="1"/>
    <col min="6" max="6" width="15.453125" style="70" customWidth="1"/>
    <col min="7" max="7" width="14.90625" style="70" customWidth="1"/>
    <col min="8" max="8" width="1.81640625" style="70" hidden="1" customWidth="1"/>
    <col min="9" max="9" width="16" style="70" customWidth="1"/>
    <col min="10" max="10" width="0" style="70" hidden="1" customWidth="1"/>
    <col min="11" max="16384" width="8.7265625" style="70"/>
  </cols>
  <sheetData>
    <row r="1" spans="1:13" ht="45" customHeight="1" x14ac:dyDescent="0.35">
      <c r="A1" s="201" t="s">
        <v>229</v>
      </c>
      <c r="B1" s="201"/>
      <c r="C1" s="201"/>
      <c r="D1" s="201"/>
      <c r="E1" s="201"/>
      <c r="F1" s="201"/>
      <c r="G1" s="201"/>
      <c r="H1" s="201"/>
      <c r="I1" s="201"/>
      <c r="J1" s="116"/>
      <c r="K1" s="116"/>
      <c r="L1" s="116"/>
      <c r="M1" s="116"/>
    </row>
    <row r="2" spans="1:13" x14ac:dyDescent="0.35">
      <c r="A2" s="207" t="s">
        <v>174</v>
      </c>
      <c r="B2" s="207"/>
      <c r="C2" s="207"/>
      <c r="D2" s="207"/>
      <c r="E2" s="207"/>
      <c r="F2" s="207"/>
      <c r="G2" s="207"/>
      <c r="H2" s="207"/>
      <c r="I2" s="207"/>
      <c r="J2" s="116"/>
      <c r="K2" s="116"/>
      <c r="L2" s="116"/>
      <c r="M2" s="116"/>
    </row>
    <row r="3" spans="1:13" x14ac:dyDescent="0.3">
      <c r="A3" s="209" t="s">
        <v>233</v>
      </c>
      <c r="B3" s="209"/>
      <c r="C3" s="209"/>
      <c r="D3" s="209"/>
      <c r="E3" s="209"/>
      <c r="F3" s="209"/>
      <c r="G3" s="209"/>
      <c r="H3" s="209"/>
      <c r="I3" s="209"/>
      <c r="J3" s="117"/>
      <c r="K3" s="117"/>
      <c r="L3" s="117"/>
      <c r="M3" s="116"/>
    </row>
    <row r="4" spans="1:13" x14ac:dyDescent="0.3">
      <c r="A4" s="118"/>
      <c r="B4" s="118"/>
      <c r="C4" s="118"/>
      <c r="D4" s="118"/>
      <c r="E4" s="118"/>
      <c r="F4" s="118"/>
      <c r="G4" s="118"/>
      <c r="H4" s="118"/>
      <c r="I4" s="118"/>
      <c r="J4" s="117"/>
      <c r="K4" s="117"/>
      <c r="L4" s="117"/>
      <c r="M4" s="116"/>
    </row>
    <row r="6" spans="1:13" x14ac:dyDescent="0.35">
      <c r="A6" s="116"/>
      <c r="B6" s="116"/>
      <c r="C6" s="116"/>
      <c r="D6" s="116"/>
      <c r="E6" s="116"/>
      <c r="F6" s="116"/>
      <c r="G6" s="116"/>
      <c r="H6" s="206" t="s">
        <v>0</v>
      </c>
      <c r="I6" s="206"/>
      <c r="J6" s="116"/>
      <c r="K6" s="116"/>
      <c r="L6" s="116"/>
      <c r="M6" s="116"/>
    </row>
    <row r="7" spans="1:13" ht="14.5" customHeight="1" x14ac:dyDescent="0.35">
      <c r="A7" s="208" t="s">
        <v>125</v>
      </c>
      <c r="B7" s="208" t="s">
        <v>126</v>
      </c>
      <c r="C7" s="208"/>
      <c r="D7" s="208"/>
      <c r="E7" s="208"/>
      <c r="F7" s="208"/>
      <c r="G7" s="208"/>
      <c r="H7" s="208" t="s">
        <v>127</v>
      </c>
      <c r="I7" s="208" t="s">
        <v>128</v>
      </c>
      <c r="J7" s="116"/>
      <c r="K7" s="116"/>
      <c r="L7" s="116"/>
      <c r="M7" s="116"/>
    </row>
    <row r="8" spans="1:13" ht="43.5" customHeight="1" x14ac:dyDescent="0.35">
      <c r="A8" s="208"/>
      <c r="B8" s="119" t="s">
        <v>12</v>
      </c>
      <c r="C8" s="119" t="s">
        <v>13</v>
      </c>
      <c r="D8" s="119" t="s">
        <v>129</v>
      </c>
      <c r="E8" s="119" t="s">
        <v>14</v>
      </c>
      <c r="F8" s="119" t="s">
        <v>130</v>
      </c>
      <c r="G8" s="119" t="s">
        <v>15</v>
      </c>
      <c r="H8" s="208"/>
      <c r="I8" s="208"/>
      <c r="J8" s="116"/>
      <c r="K8" s="116"/>
      <c r="L8" s="116"/>
      <c r="M8" s="116"/>
    </row>
    <row r="9" spans="1:13" x14ac:dyDescent="0.35">
      <c r="A9" s="120" t="s">
        <v>2</v>
      </c>
      <c r="B9" s="120" t="s">
        <v>4</v>
      </c>
      <c r="C9" s="120" t="s">
        <v>5</v>
      </c>
      <c r="D9" s="120" t="s">
        <v>131</v>
      </c>
      <c r="E9" s="120" t="s">
        <v>132</v>
      </c>
      <c r="F9" s="120" t="s">
        <v>133</v>
      </c>
      <c r="G9" s="120" t="s">
        <v>134</v>
      </c>
      <c r="H9" s="120" t="s">
        <v>135</v>
      </c>
      <c r="I9" s="120" t="s">
        <v>136</v>
      </c>
      <c r="J9" s="116"/>
      <c r="K9" s="116"/>
      <c r="L9" s="116"/>
      <c r="M9" s="116"/>
    </row>
    <row r="10" spans="1:13" x14ac:dyDescent="0.35">
      <c r="A10" s="121" t="s">
        <v>224</v>
      </c>
      <c r="B10" s="122">
        <v>100000</v>
      </c>
      <c r="C10" s="122" t="s">
        <v>6</v>
      </c>
      <c r="D10" s="122" t="s">
        <v>6</v>
      </c>
      <c r="E10" s="123" t="s">
        <v>6</v>
      </c>
      <c r="F10" s="122">
        <v>263242</v>
      </c>
      <c r="G10" s="123" t="s">
        <v>6</v>
      </c>
      <c r="H10" s="123" t="s">
        <v>6</v>
      </c>
      <c r="I10" s="124">
        <f>SUM(B10:H10)</f>
        <v>363242</v>
      </c>
      <c r="J10" s="116"/>
      <c r="K10" s="116"/>
      <c r="L10" s="116"/>
      <c r="M10" s="116"/>
    </row>
    <row r="11" spans="1:13" x14ac:dyDescent="0.35">
      <c r="A11" s="125" t="s">
        <v>137</v>
      </c>
      <c r="B11" s="126" t="s">
        <v>6</v>
      </c>
      <c r="C11" s="126" t="s">
        <v>6</v>
      </c>
      <c r="D11" s="126" t="s">
        <v>6</v>
      </c>
      <c r="E11" s="127" t="s">
        <v>6</v>
      </c>
      <c r="F11" s="127" t="s">
        <v>6</v>
      </c>
      <c r="G11" s="127" t="s">
        <v>6</v>
      </c>
      <c r="H11" s="127" t="s">
        <v>6</v>
      </c>
      <c r="I11" s="128" t="s">
        <v>6</v>
      </c>
      <c r="J11" s="116"/>
      <c r="K11" s="116"/>
      <c r="L11" s="116"/>
      <c r="M11" s="116"/>
    </row>
    <row r="12" spans="1:13" x14ac:dyDescent="0.35">
      <c r="A12" s="125" t="s">
        <v>241</v>
      </c>
      <c r="B12" s="124">
        <f>B10</f>
        <v>100000</v>
      </c>
      <c r="C12" s="124" t="s">
        <v>6</v>
      </c>
      <c r="D12" s="124" t="s">
        <v>6</v>
      </c>
      <c r="E12" s="128" t="s">
        <v>6</v>
      </c>
      <c r="F12" s="124">
        <f>F10</f>
        <v>263242</v>
      </c>
      <c r="G12" s="128" t="s">
        <v>6</v>
      </c>
      <c r="H12" s="128" t="s">
        <v>6</v>
      </c>
      <c r="I12" s="124">
        <f t="shared" ref="I12:I14" si="0">SUM(B12:H12)</f>
        <v>363242</v>
      </c>
      <c r="J12" s="116"/>
      <c r="K12" s="116"/>
      <c r="L12" s="116"/>
      <c r="M12" s="116"/>
    </row>
    <row r="13" spans="1:13" x14ac:dyDescent="0.35">
      <c r="A13" s="121" t="s">
        <v>159</v>
      </c>
      <c r="B13" s="124" t="s">
        <v>6</v>
      </c>
      <c r="C13" s="124" t="s">
        <v>6</v>
      </c>
      <c r="D13" s="124" t="s">
        <v>6</v>
      </c>
      <c r="E13" s="128" t="s">
        <v>6</v>
      </c>
      <c r="F13" s="124">
        <f>F14</f>
        <v>24462</v>
      </c>
      <c r="G13" s="128" t="s">
        <v>6</v>
      </c>
      <c r="H13" s="128" t="s">
        <v>6</v>
      </c>
      <c r="I13" s="124">
        <f t="shared" si="0"/>
        <v>24462</v>
      </c>
      <c r="J13" s="116"/>
      <c r="K13" s="116"/>
      <c r="L13" s="116"/>
      <c r="M13" s="116"/>
    </row>
    <row r="14" spans="1:13" x14ac:dyDescent="0.35">
      <c r="A14" s="125" t="s">
        <v>234</v>
      </c>
      <c r="B14" s="126" t="s">
        <v>6</v>
      </c>
      <c r="C14" s="126" t="s">
        <v>6</v>
      </c>
      <c r="D14" s="126" t="s">
        <v>6</v>
      </c>
      <c r="E14" s="127" t="s">
        <v>6</v>
      </c>
      <c r="F14" s="129">
        <f>Ф2!F41</f>
        <v>24462</v>
      </c>
      <c r="G14" s="127" t="s">
        <v>6</v>
      </c>
      <c r="H14" s="127" t="s">
        <v>6</v>
      </c>
      <c r="I14" s="124">
        <f t="shared" si="0"/>
        <v>24462</v>
      </c>
      <c r="J14" s="116"/>
      <c r="K14" s="116"/>
      <c r="L14" s="116"/>
      <c r="M14" s="116"/>
    </row>
    <row r="15" spans="1:13" hidden="1" x14ac:dyDescent="0.35">
      <c r="A15" s="125" t="s">
        <v>160</v>
      </c>
      <c r="B15" s="124" t="s">
        <v>6</v>
      </c>
      <c r="C15" s="124" t="s">
        <v>6</v>
      </c>
      <c r="D15" s="124" t="s">
        <v>6</v>
      </c>
      <c r="E15" s="128" t="s">
        <v>6</v>
      </c>
      <c r="F15" s="128" t="s">
        <v>6</v>
      </c>
      <c r="G15" s="128" t="s">
        <v>6</v>
      </c>
      <c r="H15" s="128" t="s">
        <v>6</v>
      </c>
      <c r="I15" s="128" t="s">
        <v>6</v>
      </c>
      <c r="J15" s="116" t="s">
        <v>26</v>
      </c>
      <c r="K15" s="116"/>
      <c r="L15" s="116"/>
      <c r="M15" s="116"/>
    </row>
    <row r="16" spans="1:13" ht="14.5" hidden="1" customHeight="1" x14ac:dyDescent="0.35">
      <c r="A16" s="125" t="s">
        <v>32</v>
      </c>
      <c r="B16" s="126" t="s">
        <v>6</v>
      </c>
      <c r="C16" s="126" t="s">
        <v>6</v>
      </c>
      <c r="D16" s="126" t="s">
        <v>6</v>
      </c>
      <c r="E16" s="126" t="s">
        <v>6</v>
      </c>
      <c r="F16" s="127" t="s">
        <v>6</v>
      </c>
      <c r="G16" s="126" t="s">
        <v>6</v>
      </c>
      <c r="H16" s="126" t="s">
        <v>6</v>
      </c>
      <c r="I16" s="128" t="s">
        <v>6</v>
      </c>
      <c r="J16" s="116"/>
      <c r="K16" s="116"/>
      <c r="L16" s="116"/>
      <c r="M16" s="116"/>
    </row>
    <row r="17" spans="1:14" ht="70" hidden="1" x14ac:dyDescent="0.35">
      <c r="A17" s="125" t="s">
        <v>138</v>
      </c>
      <c r="B17" s="126" t="s">
        <v>6</v>
      </c>
      <c r="C17" s="126" t="s">
        <v>6</v>
      </c>
      <c r="D17" s="126" t="s">
        <v>6</v>
      </c>
      <c r="E17" s="127" t="s">
        <v>6</v>
      </c>
      <c r="F17" s="127" t="s">
        <v>6</v>
      </c>
      <c r="G17" s="127" t="s">
        <v>6</v>
      </c>
      <c r="H17" s="127" t="s">
        <v>6</v>
      </c>
      <c r="I17" s="128" t="s">
        <v>6</v>
      </c>
      <c r="J17" s="116"/>
      <c r="K17" s="116"/>
      <c r="L17" s="116"/>
      <c r="M17" s="116"/>
    </row>
    <row r="18" spans="1:14" ht="70" hidden="1" x14ac:dyDescent="0.35">
      <c r="A18" s="125" t="s">
        <v>139</v>
      </c>
      <c r="B18" s="126" t="s">
        <v>6</v>
      </c>
      <c r="C18" s="126" t="s">
        <v>6</v>
      </c>
      <c r="D18" s="126" t="s">
        <v>6</v>
      </c>
      <c r="E18" s="126" t="s">
        <v>6</v>
      </c>
      <c r="F18" s="127" t="s">
        <v>6</v>
      </c>
      <c r="G18" s="126" t="s">
        <v>6</v>
      </c>
      <c r="H18" s="126" t="s">
        <v>6</v>
      </c>
      <c r="I18" s="128" t="s">
        <v>6</v>
      </c>
      <c r="J18" s="116"/>
      <c r="K18" s="116"/>
      <c r="L18" s="116"/>
      <c r="M18" s="116"/>
    </row>
    <row r="19" spans="1:14" ht="42" hidden="1" x14ac:dyDescent="0.3">
      <c r="A19" s="130" t="s">
        <v>140</v>
      </c>
      <c r="B19" s="131" t="s">
        <v>6</v>
      </c>
      <c r="C19" s="131" t="s">
        <v>6</v>
      </c>
      <c r="D19" s="131" t="s">
        <v>6</v>
      </c>
      <c r="E19" s="132" t="s">
        <v>6</v>
      </c>
      <c r="F19" s="132" t="s">
        <v>6</v>
      </c>
      <c r="G19" s="132" t="s">
        <v>6</v>
      </c>
      <c r="H19" s="132" t="s">
        <v>6</v>
      </c>
      <c r="I19" s="133" t="s">
        <v>6</v>
      </c>
      <c r="J19" s="134"/>
      <c r="K19" s="134"/>
      <c r="L19" s="134"/>
      <c r="M19" s="134"/>
      <c r="N19" s="134"/>
    </row>
    <row r="20" spans="1:14" ht="70" hidden="1" x14ac:dyDescent="0.3">
      <c r="A20" s="130" t="s">
        <v>34</v>
      </c>
      <c r="B20" s="135" t="s">
        <v>6</v>
      </c>
      <c r="C20" s="135" t="s">
        <v>6</v>
      </c>
      <c r="D20" s="135" t="s">
        <v>6</v>
      </c>
      <c r="E20" s="136" t="s">
        <v>6</v>
      </c>
      <c r="F20" s="136" t="s">
        <v>6</v>
      </c>
      <c r="G20" s="136" t="s">
        <v>6</v>
      </c>
      <c r="H20" s="136" t="s">
        <v>6</v>
      </c>
      <c r="I20" s="137" t="s">
        <v>6</v>
      </c>
      <c r="J20" s="134"/>
      <c r="K20" s="134"/>
      <c r="L20" s="134"/>
      <c r="M20" s="134"/>
      <c r="N20" s="134"/>
    </row>
    <row r="21" spans="1:14" ht="28" hidden="1" x14ac:dyDescent="0.3">
      <c r="A21" s="130" t="s">
        <v>44</v>
      </c>
      <c r="B21" s="135" t="s">
        <v>6</v>
      </c>
      <c r="C21" s="135" t="s">
        <v>6</v>
      </c>
      <c r="D21" s="135" t="s">
        <v>6</v>
      </c>
      <c r="E21" s="136" t="s">
        <v>6</v>
      </c>
      <c r="F21" s="136" t="s">
        <v>6</v>
      </c>
      <c r="G21" s="136" t="s">
        <v>6</v>
      </c>
      <c r="H21" s="136" t="s">
        <v>6</v>
      </c>
      <c r="I21" s="137" t="s">
        <v>6</v>
      </c>
      <c r="J21" s="134"/>
      <c r="K21" s="134"/>
      <c r="L21" s="134"/>
      <c r="M21" s="134"/>
      <c r="N21" s="134"/>
    </row>
    <row r="22" spans="1:14" ht="42" hidden="1" x14ac:dyDescent="0.3">
      <c r="A22" s="130" t="s">
        <v>141</v>
      </c>
      <c r="B22" s="135" t="s">
        <v>6</v>
      </c>
      <c r="C22" s="135" t="s">
        <v>6</v>
      </c>
      <c r="D22" s="135" t="s">
        <v>6</v>
      </c>
      <c r="E22" s="135" t="s">
        <v>6</v>
      </c>
      <c r="F22" s="136" t="s">
        <v>6</v>
      </c>
      <c r="G22" s="135" t="s">
        <v>6</v>
      </c>
      <c r="H22" s="135" t="s">
        <v>6</v>
      </c>
      <c r="I22" s="137" t="s">
        <v>6</v>
      </c>
      <c r="J22" s="134"/>
      <c r="K22" s="134"/>
      <c r="L22" s="134"/>
      <c r="M22" s="134"/>
      <c r="N22" s="134"/>
    </row>
    <row r="23" spans="1:14" ht="28" hidden="1" x14ac:dyDescent="0.3">
      <c r="A23" s="130" t="s">
        <v>142</v>
      </c>
      <c r="B23" s="135" t="s">
        <v>6</v>
      </c>
      <c r="C23" s="135" t="s">
        <v>6</v>
      </c>
      <c r="D23" s="135" t="s">
        <v>6</v>
      </c>
      <c r="E23" s="135" t="s">
        <v>6</v>
      </c>
      <c r="F23" s="136" t="s">
        <v>6</v>
      </c>
      <c r="G23" s="136" t="s">
        <v>6</v>
      </c>
      <c r="H23" s="136" t="s">
        <v>6</v>
      </c>
      <c r="I23" s="137" t="s">
        <v>6</v>
      </c>
      <c r="J23" s="134"/>
      <c r="K23" s="134"/>
      <c r="L23" s="134"/>
      <c r="M23" s="134"/>
      <c r="N23" s="134"/>
    </row>
    <row r="24" spans="1:14" ht="28" hidden="1" x14ac:dyDescent="0.3">
      <c r="A24" s="130" t="s">
        <v>38</v>
      </c>
      <c r="B24" s="131" t="s">
        <v>6</v>
      </c>
      <c r="C24" s="131" t="s">
        <v>6</v>
      </c>
      <c r="D24" s="131" t="s">
        <v>6</v>
      </c>
      <c r="E24" s="132" t="s">
        <v>6</v>
      </c>
      <c r="F24" s="132" t="s">
        <v>6</v>
      </c>
      <c r="G24" s="132" t="s">
        <v>6</v>
      </c>
      <c r="H24" s="132" t="s">
        <v>6</v>
      </c>
      <c r="I24" s="133" t="s">
        <v>6</v>
      </c>
      <c r="J24" s="134"/>
      <c r="K24" s="134"/>
      <c r="L24" s="134"/>
      <c r="M24" s="134"/>
      <c r="N24" s="134"/>
    </row>
    <row r="25" spans="1:14" ht="42" hidden="1" x14ac:dyDescent="0.3">
      <c r="A25" s="130" t="s">
        <v>143</v>
      </c>
      <c r="B25" s="131" t="s">
        <v>6</v>
      </c>
      <c r="C25" s="131" t="s">
        <v>6</v>
      </c>
      <c r="D25" s="131" t="s">
        <v>6</v>
      </c>
      <c r="E25" s="131" t="s">
        <v>6</v>
      </c>
      <c r="F25" s="131" t="s">
        <v>6</v>
      </c>
      <c r="G25" s="131" t="s">
        <v>6</v>
      </c>
      <c r="H25" s="131" t="s">
        <v>6</v>
      </c>
      <c r="I25" s="137" t="s">
        <v>6</v>
      </c>
      <c r="J25" s="134"/>
      <c r="K25" s="134"/>
      <c r="L25" s="134"/>
      <c r="M25" s="134"/>
      <c r="N25" s="134"/>
    </row>
    <row r="26" spans="1:14" hidden="1" x14ac:dyDescent="0.3">
      <c r="A26" s="130" t="s">
        <v>161</v>
      </c>
      <c r="B26" s="138" t="s">
        <v>6</v>
      </c>
      <c r="C26" s="138" t="s">
        <v>6</v>
      </c>
      <c r="D26" s="138" t="s">
        <v>6</v>
      </c>
      <c r="E26" s="137" t="s">
        <v>6</v>
      </c>
      <c r="F26" s="137" t="s">
        <v>6</v>
      </c>
      <c r="G26" s="137" t="s">
        <v>6</v>
      </c>
      <c r="H26" s="137" t="s">
        <v>6</v>
      </c>
      <c r="I26" s="137" t="s">
        <v>6</v>
      </c>
      <c r="J26" s="134"/>
      <c r="K26" s="134"/>
      <c r="L26" s="134"/>
      <c r="M26" s="134"/>
      <c r="N26" s="134"/>
    </row>
    <row r="27" spans="1:14" hidden="1" x14ac:dyDescent="0.3">
      <c r="A27" s="130" t="s">
        <v>32</v>
      </c>
      <c r="B27" s="135" t="s">
        <v>6</v>
      </c>
      <c r="C27" s="135" t="s">
        <v>6</v>
      </c>
      <c r="D27" s="135" t="s">
        <v>6</v>
      </c>
      <c r="E27" s="136" t="s">
        <v>6</v>
      </c>
      <c r="F27" s="136" t="s">
        <v>6</v>
      </c>
      <c r="G27" s="136" t="s">
        <v>6</v>
      </c>
      <c r="H27" s="136" t="s">
        <v>6</v>
      </c>
      <c r="I27" s="137" t="s">
        <v>6</v>
      </c>
      <c r="J27" s="134"/>
      <c r="K27" s="134"/>
      <c r="L27" s="134"/>
      <c r="M27" s="134"/>
      <c r="N27" s="134"/>
    </row>
    <row r="28" spans="1:14" ht="28" hidden="1" x14ac:dyDescent="0.3">
      <c r="A28" s="130" t="s">
        <v>144</v>
      </c>
      <c r="B28" s="135" t="s">
        <v>6</v>
      </c>
      <c r="C28" s="135" t="s">
        <v>6</v>
      </c>
      <c r="D28" s="135" t="s">
        <v>6</v>
      </c>
      <c r="E28" s="136" t="s">
        <v>6</v>
      </c>
      <c r="F28" s="136" t="s">
        <v>6</v>
      </c>
      <c r="G28" s="136" t="s">
        <v>6</v>
      </c>
      <c r="H28" s="136" t="s">
        <v>6</v>
      </c>
      <c r="I28" s="137" t="s">
        <v>6</v>
      </c>
      <c r="J28" s="134"/>
      <c r="K28" s="134"/>
      <c r="L28" s="134"/>
      <c r="M28" s="134"/>
      <c r="N28" s="134"/>
    </row>
    <row r="29" spans="1:14" hidden="1" x14ac:dyDescent="0.3">
      <c r="A29" s="130" t="s">
        <v>32</v>
      </c>
      <c r="B29" s="135" t="s">
        <v>6</v>
      </c>
      <c r="C29" s="135" t="s">
        <v>6</v>
      </c>
      <c r="D29" s="135" t="s">
        <v>6</v>
      </c>
      <c r="E29" s="136" t="s">
        <v>6</v>
      </c>
      <c r="F29" s="136" t="s">
        <v>6</v>
      </c>
      <c r="G29" s="136" t="s">
        <v>6</v>
      </c>
      <c r="H29" s="136" t="s">
        <v>6</v>
      </c>
      <c r="I29" s="137" t="s">
        <v>6</v>
      </c>
      <c r="J29" s="134"/>
      <c r="K29" s="134"/>
      <c r="L29" s="134"/>
      <c r="M29" s="134"/>
      <c r="N29" s="134"/>
    </row>
    <row r="30" spans="1:14" hidden="1" x14ac:dyDescent="0.3">
      <c r="A30" s="130" t="s">
        <v>145</v>
      </c>
      <c r="B30" s="135" t="s">
        <v>6</v>
      </c>
      <c r="C30" s="135" t="s">
        <v>6</v>
      </c>
      <c r="D30" s="135" t="s">
        <v>6</v>
      </c>
      <c r="E30" s="136" t="s">
        <v>6</v>
      </c>
      <c r="F30" s="136" t="s">
        <v>6</v>
      </c>
      <c r="G30" s="136" t="s">
        <v>6</v>
      </c>
      <c r="H30" s="136" t="s">
        <v>6</v>
      </c>
      <c r="I30" s="137" t="s">
        <v>6</v>
      </c>
      <c r="J30" s="134"/>
      <c r="K30" s="134"/>
      <c r="L30" s="134"/>
      <c r="M30" s="134"/>
      <c r="N30" s="134"/>
    </row>
    <row r="31" spans="1:14" ht="28" hidden="1" x14ac:dyDescent="0.3">
      <c r="A31" s="130" t="s">
        <v>146</v>
      </c>
      <c r="B31" s="135" t="s">
        <v>6</v>
      </c>
      <c r="C31" s="135" t="s">
        <v>6</v>
      </c>
      <c r="D31" s="135" t="s">
        <v>6</v>
      </c>
      <c r="E31" s="136" t="s">
        <v>6</v>
      </c>
      <c r="F31" s="136" t="s">
        <v>6</v>
      </c>
      <c r="G31" s="136" t="s">
        <v>6</v>
      </c>
      <c r="H31" s="136" t="s">
        <v>6</v>
      </c>
      <c r="I31" s="137" t="s">
        <v>6</v>
      </c>
      <c r="J31" s="134"/>
      <c r="K31" s="134"/>
      <c r="L31" s="134"/>
      <c r="M31" s="134"/>
      <c r="N31" s="134"/>
    </row>
    <row r="32" spans="1:14" ht="42" hidden="1" x14ac:dyDescent="0.3">
      <c r="A32" s="130" t="s">
        <v>147</v>
      </c>
      <c r="B32" s="135" t="s">
        <v>6</v>
      </c>
      <c r="C32" s="135" t="s">
        <v>6</v>
      </c>
      <c r="D32" s="135" t="s">
        <v>6</v>
      </c>
      <c r="E32" s="136" t="s">
        <v>6</v>
      </c>
      <c r="F32" s="136" t="s">
        <v>6</v>
      </c>
      <c r="G32" s="136" t="s">
        <v>6</v>
      </c>
      <c r="H32" s="136" t="s">
        <v>6</v>
      </c>
      <c r="I32" s="137" t="s">
        <v>6</v>
      </c>
      <c r="J32" s="134"/>
      <c r="K32" s="134"/>
      <c r="L32" s="134"/>
      <c r="M32" s="134"/>
      <c r="N32" s="134"/>
    </row>
    <row r="33" spans="1:15" hidden="1" x14ac:dyDescent="0.3">
      <c r="A33" s="130" t="s">
        <v>148</v>
      </c>
      <c r="B33" s="135" t="s">
        <v>6</v>
      </c>
      <c r="C33" s="135" t="s">
        <v>6</v>
      </c>
      <c r="D33" s="135" t="s">
        <v>6</v>
      </c>
      <c r="E33" s="136" t="s">
        <v>6</v>
      </c>
      <c r="F33" s="136" t="s">
        <v>6</v>
      </c>
      <c r="G33" s="136" t="s">
        <v>6</v>
      </c>
      <c r="H33" s="136" t="s">
        <v>6</v>
      </c>
      <c r="I33" s="137" t="s">
        <v>6</v>
      </c>
      <c r="J33" s="134"/>
      <c r="K33" s="134"/>
      <c r="L33" s="134"/>
      <c r="M33" s="134"/>
      <c r="N33" s="134"/>
    </row>
    <row r="34" spans="1:15" ht="28" hidden="1" x14ac:dyDescent="0.3">
      <c r="A34" s="130" t="s">
        <v>149</v>
      </c>
      <c r="B34" s="135" t="s">
        <v>6</v>
      </c>
      <c r="C34" s="135" t="s">
        <v>6</v>
      </c>
      <c r="D34" s="135" t="s">
        <v>6</v>
      </c>
      <c r="E34" s="136" t="s">
        <v>6</v>
      </c>
      <c r="F34" s="136" t="s">
        <v>6</v>
      </c>
      <c r="G34" s="136" t="s">
        <v>6</v>
      </c>
      <c r="H34" s="136" t="s">
        <v>6</v>
      </c>
      <c r="I34" s="137" t="s">
        <v>6</v>
      </c>
      <c r="J34" s="134"/>
      <c r="K34" s="134"/>
      <c r="L34" s="134"/>
      <c r="M34" s="134"/>
      <c r="N34" s="134"/>
    </row>
    <row r="35" spans="1:15" s="115" customFormat="1" hidden="1" x14ac:dyDescent="0.3">
      <c r="A35" s="130"/>
      <c r="B35" s="135"/>
      <c r="C35" s="135"/>
      <c r="D35" s="135"/>
      <c r="E35" s="136"/>
      <c r="F35" s="136"/>
      <c r="G35" s="136"/>
      <c r="H35" s="136"/>
      <c r="I35" s="137"/>
      <c r="J35" s="139"/>
      <c r="K35" s="139"/>
      <c r="L35" s="139"/>
      <c r="M35" s="139"/>
      <c r="N35" s="139"/>
    </row>
    <row r="36" spans="1:15" ht="14.5" hidden="1" customHeight="1" x14ac:dyDescent="0.3">
      <c r="A36" s="203" t="s">
        <v>125</v>
      </c>
      <c r="B36" s="204" t="s">
        <v>126</v>
      </c>
      <c r="C36" s="204"/>
      <c r="D36" s="204"/>
      <c r="E36" s="204"/>
      <c r="F36" s="204"/>
      <c r="G36" s="204"/>
      <c r="H36" s="205" t="s">
        <v>127</v>
      </c>
      <c r="I36" s="202" t="s">
        <v>128</v>
      </c>
      <c r="J36" s="134"/>
      <c r="K36" s="134"/>
      <c r="L36" s="134"/>
      <c r="M36" s="134"/>
      <c r="N36" s="134"/>
      <c r="O36" s="134"/>
    </row>
    <row r="37" spans="1:15" ht="70" hidden="1" x14ac:dyDescent="0.3">
      <c r="A37" s="203"/>
      <c r="B37" s="140" t="s">
        <v>12</v>
      </c>
      <c r="C37" s="140" t="s">
        <v>13</v>
      </c>
      <c r="D37" s="140" t="s">
        <v>129</v>
      </c>
      <c r="E37" s="140" t="s">
        <v>14</v>
      </c>
      <c r="F37" s="140" t="s">
        <v>130</v>
      </c>
      <c r="G37" s="140" t="s">
        <v>15</v>
      </c>
      <c r="H37" s="205"/>
      <c r="I37" s="202"/>
      <c r="J37" s="134"/>
      <c r="K37" s="134"/>
      <c r="L37" s="134"/>
      <c r="M37" s="134"/>
      <c r="N37" s="134"/>
      <c r="O37" s="134"/>
    </row>
    <row r="38" spans="1:15" hidden="1" x14ac:dyDescent="0.3">
      <c r="A38" s="141" t="s">
        <v>2</v>
      </c>
      <c r="B38" s="142" t="s">
        <v>4</v>
      </c>
      <c r="C38" s="142" t="s">
        <v>5</v>
      </c>
      <c r="D38" s="143" t="s">
        <v>131</v>
      </c>
      <c r="E38" s="143" t="s">
        <v>132</v>
      </c>
      <c r="F38" s="143" t="s">
        <v>133</v>
      </c>
      <c r="G38" s="143" t="s">
        <v>134</v>
      </c>
      <c r="H38" s="143" t="s">
        <v>135</v>
      </c>
      <c r="I38" s="143" t="s">
        <v>136</v>
      </c>
      <c r="J38" s="134"/>
      <c r="K38" s="134"/>
      <c r="L38" s="134"/>
      <c r="M38" s="134"/>
      <c r="N38" s="134"/>
      <c r="O38" s="134"/>
    </row>
    <row r="39" spans="1:15" ht="28" hidden="1" x14ac:dyDescent="0.3">
      <c r="A39" s="130" t="s">
        <v>150</v>
      </c>
      <c r="B39" s="135" t="s">
        <v>6</v>
      </c>
      <c r="C39" s="135" t="s">
        <v>6</v>
      </c>
      <c r="D39" s="135" t="s">
        <v>6</v>
      </c>
      <c r="E39" s="136" t="s">
        <v>6</v>
      </c>
      <c r="F39" s="136" t="s">
        <v>6</v>
      </c>
      <c r="G39" s="136" t="s">
        <v>6</v>
      </c>
      <c r="H39" s="136" t="s">
        <v>6</v>
      </c>
      <c r="I39" s="137" t="s">
        <v>6</v>
      </c>
      <c r="J39" s="134"/>
      <c r="K39" s="134"/>
      <c r="L39" s="134"/>
      <c r="M39" s="134"/>
      <c r="N39" s="134"/>
    </row>
    <row r="40" spans="1:15" ht="42" hidden="1" x14ac:dyDescent="0.3">
      <c r="A40" s="130" t="s">
        <v>151</v>
      </c>
      <c r="B40" s="135" t="s">
        <v>6</v>
      </c>
      <c r="C40" s="135" t="s">
        <v>6</v>
      </c>
      <c r="D40" s="135" t="s">
        <v>6</v>
      </c>
      <c r="E40" s="136" t="s">
        <v>6</v>
      </c>
      <c r="F40" s="136" t="s">
        <v>6</v>
      </c>
      <c r="G40" s="136" t="s">
        <v>6</v>
      </c>
      <c r="H40" s="136" t="s">
        <v>6</v>
      </c>
      <c r="I40" s="137" t="s">
        <v>6</v>
      </c>
      <c r="J40" s="134"/>
      <c r="K40" s="134"/>
      <c r="L40" s="134"/>
      <c r="M40" s="134"/>
      <c r="N40" s="134"/>
    </row>
    <row r="41" spans="1:15" ht="12.65" hidden="1" customHeight="1" x14ac:dyDescent="0.3">
      <c r="A41" s="130" t="s">
        <v>152</v>
      </c>
      <c r="B41" s="135" t="s">
        <v>6</v>
      </c>
      <c r="C41" s="135" t="s">
        <v>6</v>
      </c>
      <c r="D41" s="135" t="s">
        <v>6</v>
      </c>
      <c r="E41" s="136" t="s">
        <v>6</v>
      </c>
      <c r="F41" s="136" t="s">
        <v>6</v>
      </c>
      <c r="G41" s="136" t="s">
        <v>6</v>
      </c>
      <c r="H41" s="136" t="s">
        <v>6</v>
      </c>
      <c r="I41" s="137" t="s">
        <v>6</v>
      </c>
      <c r="J41" s="134"/>
      <c r="K41" s="134"/>
      <c r="L41" s="134"/>
      <c r="M41" s="134"/>
      <c r="N41" s="134"/>
    </row>
    <row r="42" spans="1:15" ht="28" hidden="1" x14ac:dyDescent="0.3">
      <c r="A42" s="130" t="s">
        <v>153</v>
      </c>
      <c r="B42" s="135" t="s">
        <v>6</v>
      </c>
      <c r="C42" s="135" t="s">
        <v>6</v>
      </c>
      <c r="D42" s="135" t="s">
        <v>6</v>
      </c>
      <c r="E42" s="136" t="s">
        <v>6</v>
      </c>
      <c r="F42" s="136" t="s">
        <v>6</v>
      </c>
      <c r="G42" s="136" t="s">
        <v>6</v>
      </c>
      <c r="H42" s="136" t="s">
        <v>6</v>
      </c>
      <c r="I42" s="137" t="s">
        <v>6</v>
      </c>
      <c r="J42" s="134"/>
      <c r="K42" s="134"/>
      <c r="L42" s="134"/>
      <c r="M42" s="134"/>
      <c r="N42" s="134"/>
    </row>
    <row r="43" spans="1:15" hidden="1" x14ac:dyDescent="0.3">
      <c r="A43" s="130" t="s">
        <v>154</v>
      </c>
      <c r="B43" s="135" t="s">
        <v>6</v>
      </c>
      <c r="C43" s="135" t="s">
        <v>6</v>
      </c>
      <c r="D43" s="135" t="s">
        <v>6</v>
      </c>
      <c r="E43" s="136" t="s">
        <v>6</v>
      </c>
      <c r="F43" s="136" t="s">
        <v>6</v>
      </c>
      <c r="G43" s="136" t="s">
        <v>6</v>
      </c>
      <c r="H43" s="136" t="s">
        <v>6</v>
      </c>
      <c r="I43" s="137" t="s">
        <v>6</v>
      </c>
      <c r="J43" s="134"/>
      <c r="K43" s="134"/>
      <c r="L43" s="134"/>
      <c r="M43" s="134"/>
      <c r="N43" s="134"/>
    </row>
    <row r="44" spans="1:15" ht="42" hidden="1" x14ac:dyDescent="0.3">
      <c r="A44" s="130" t="s">
        <v>155</v>
      </c>
      <c r="B44" s="135" t="s">
        <v>6</v>
      </c>
      <c r="C44" s="135" t="s">
        <v>6</v>
      </c>
      <c r="D44" s="135" t="s">
        <v>6</v>
      </c>
      <c r="E44" s="136" t="s">
        <v>6</v>
      </c>
      <c r="F44" s="136" t="s">
        <v>6</v>
      </c>
      <c r="G44" s="136" t="s">
        <v>6</v>
      </c>
      <c r="H44" s="136" t="s">
        <v>6</v>
      </c>
      <c r="I44" s="137" t="s">
        <v>6</v>
      </c>
      <c r="J44" s="134" t="s">
        <v>26</v>
      </c>
      <c r="K44" s="134"/>
      <c r="L44" s="134"/>
      <c r="M44" s="134"/>
      <c r="N44" s="134"/>
    </row>
    <row r="45" spans="1:15" ht="12.65" hidden="1" customHeight="1" x14ac:dyDescent="0.3">
      <c r="A45" s="130" t="s">
        <v>156</v>
      </c>
      <c r="B45" s="135" t="s">
        <v>6</v>
      </c>
      <c r="C45" s="135" t="s">
        <v>6</v>
      </c>
      <c r="D45" s="135" t="s">
        <v>6</v>
      </c>
      <c r="E45" s="136" t="s">
        <v>6</v>
      </c>
      <c r="F45" s="136" t="s">
        <v>6</v>
      </c>
      <c r="G45" s="136" t="s">
        <v>6</v>
      </c>
      <c r="H45" s="136" t="s">
        <v>6</v>
      </c>
      <c r="I45" s="137" t="s">
        <v>6</v>
      </c>
      <c r="J45" s="134" t="s">
        <v>26</v>
      </c>
      <c r="K45" s="134"/>
      <c r="L45" s="134"/>
      <c r="M45" s="134"/>
      <c r="N45" s="134"/>
    </row>
    <row r="46" spans="1:15" x14ac:dyDescent="0.3">
      <c r="A46" s="144" t="s">
        <v>225</v>
      </c>
      <c r="B46" s="138">
        <f>B12</f>
        <v>100000</v>
      </c>
      <c r="C46" s="138" t="s">
        <v>6</v>
      </c>
      <c r="D46" s="138" t="s">
        <v>6</v>
      </c>
      <c r="E46" s="138" t="s">
        <v>6</v>
      </c>
      <c r="F46" s="138">
        <f>F12+F13</f>
        <v>287704</v>
      </c>
      <c r="G46" s="138" t="s">
        <v>6</v>
      </c>
      <c r="H46" s="138" t="s">
        <v>6</v>
      </c>
      <c r="I46" s="145">
        <f t="shared" ref="I46" si="1">SUM(B46:H46)</f>
        <v>387704</v>
      </c>
      <c r="J46" s="134"/>
      <c r="K46" s="134"/>
      <c r="L46" s="134"/>
      <c r="M46" s="134"/>
      <c r="N46" s="134"/>
    </row>
    <row r="47" spans="1:15" x14ac:dyDescent="0.3">
      <c r="A47" s="144"/>
      <c r="B47" s="138"/>
      <c r="C47" s="138"/>
      <c r="D47" s="138"/>
      <c r="E47" s="138"/>
      <c r="F47" s="138"/>
      <c r="G47" s="138"/>
      <c r="H47" s="138"/>
      <c r="I47" s="145"/>
      <c r="J47" s="134"/>
      <c r="K47" s="134"/>
      <c r="L47" s="134"/>
      <c r="M47" s="134"/>
      <c r="N47" s="134"/>
    </row>
    <row r="48" spans="1:15" x14ac:dyDescent="0.3">
      <c r="A48" s="144" t="s">
        <v>235</v>
      </c>
      <c r="B48" s="138">
        <v>200000</v>
      </c>
      <c r="C48" s="138"/>
      <c r="D48" s="138"/>
      <c r="E48" s="138"/>
      <c r="F48" s="138">
        <f>Ф1!D32</f>
        <v>404358</v>
      </c>
      <c r="G48" s="138"/>
      <c r="H48" s="138"/>
      <c r="I48" s="138">
        <f>SUM(B48:H48)</f>
        <v>604358</v>
      </c>
      <c r="J48" s="146">
        <f>Ф1!D35</f>
        <v>604358</v>
      </c>
      <c r="K48" s="134"/>
      <c r="L48" s="134"/>
      <c r="M48" s="134"/>
      <c r="N48" s="134"/>
    </row>
    <row r="49" spans="1:15" x14ac:dyDescent="0.3">
      <c r="A49" s="130" t="s">
        <v>137</v>
      </c>
      <c r="B49" s="135" t="s">
        <v>6</v>
      </c>
      <c r="C49" s="135" t="s">
        <v>6</v>
      </c>
      <c r="D49" s="135" t="s">
        <v>6</v>
      </c>
      <c r="E49" s="135" t="s">
        <v>6</v>
      </c>
      <c r="F49" s="135" t="s">
        <v>6</v>
      </c>
      <c r="G49" s="135" t="s">
        <v>6</v>
      </c>
      <c r="H49" s="135" t="s">
        <v>6</v>
      </c>
      <c r="I49" s="137" t="s">
        <v>6</v>
      </c>
      <c r="J49" s="134"/>
      <c r="K49" s="134"/>
      <c r="L49" s="134"/>
      <c r="M49" s="134"/>
      <c r="N49" s="134"/>
    </row>
    <row r="50" spans="1:15" x14ac:dyDescent="0.3">
      <c r="A50" s="125" t="s">
        <v>241</v>
      </c>
      <c r="B50" s="138">
        <f t="shared" ref="B50:E50" si="2">B48</f>
        <v>200000</v>
      </c>
      <c r="C50" s="138">
        <f t="shared" si="2"/>
        <v>0</v>
      </c>
      <c r="D50" s="138">
        <f t="shared" si="2"/>
        <v>0</v>
      </c>
      <c r="E50" s="138">
        <f t="shared" si="2"/>
        <v>0</v>
      </c>
      <c r="F50" s="138">
        <f>F48</f>
        <v>404358</v>
      </c>
      <c r="G50" s="138" t="s">
        <v>6</v>
      </c>
      <c r="H50" s="138" t="s">
        <v>6</v>
      </c>
      <c r="I50" s="138">
        <f t="shared" ref="I50:I51" si="3">SUM(B50:H50)</f>
        <v>604358</v>
      </c>
      <c r="J50" s="134"/>
      <c r="K50" s="134"/>
      <c r="L50" s="134"/>
      <c r="M50" s="134"/>
      <c r="N50" s="134"/>
    </row>
    <row r="51" spans="1:15" x14ac:dyDescent="0.3">
      <c r="A51" s="144" t="s">
        <v>159</v>
      </c>
      <c r="B51" s="138" t="s">
        <v>6</v>
      </c>
      <c r="C51" s="138" t="s">
        <v>6</v>
      </c>
      <c r="D51" s="138" t="s">
        <v>6</v>
      </c>
      <c r="E51" s="138" t="s">
        <v>6</v>
      </c>
      <c r="F51" s="138">
        <f>F52</f>
        <v>33654</v>
      </c>
      <c r="G51" s="137" t="s">
        <v>6</v>
      </c>
      <c r="H51" s="137" t="s">
        <v>6</v>
      </c>
      <c r="I51" s="138">
        <f t="shared" si="3"/>
        <v>33654</v>
      </c>
      <c r="J51" s="134"/>
      <c r="K51" s="134"/>
      <c r="L51" s="134"/>
      <c r="M51" s="134"/>
      <c r="N51" s="134"/>
      <c r="O51" s="134"/>
    </row>
    <row r="52" spans="1:15" x14ac:dyDescent="0.3">
      <c r="A52" s="130" t="s">
        <v>240</v>
      </c>
      <c r="B52" s="135" t="s">
        <v>6</v>
      </c>
      <c r="C52" s="135" t="s">
        <v>6</v>
      </c>
      <c r="D52" s="135" t="s">
        <v>6</v>
      </c>
      <c r="E52" s="136" t="s">
        <v>6</v>
      </c>
      <c r="F52" s="135">
        <f>Ф2!E41</f>
        <v>33654</v>
      </c>
      <c r="G52" s="136" t="s">
        <v>6</v>
      </c>
      <c r="H52" s="136" t="s">
        <v>6</v>
      </c>
      <c r="I52" s="138">
        <f>SUM(B52:H52)</f>
        <v>33654</v>
      </c>
      <c r="J52" s="134"/>
      <c r="K52" s="134"/>
      <c r="L52" s="134"/>
      <c r="M52" s="134"/>
      <c r="N52" s="134"/>
      <c r="O52" s="134"/>
    </row>
    <row r="53" spans="1:15" hidden="1" x14ac:dyDescent="0.3">
      <c r="A53" s="130" t="s">
        <v>160</v>
      </c>
      <c r="B53" s="138" t="s">
        <v>6</v>
      </c>
      <c r="C53" s="138" t="s">
        <v>6</v>
      </c>
      <c r="D53" s="138" t="s">
        <v>6</v>
      </c>
      <c r="E53" s="137" t="s">
        <v>6</v>
      </c>
      <c r="F53" s="138" t="s">
        <v>6</v>
      </c>
      <c r="G53" s="137" t="s">
        <v>6</v>
      </c>
      <c r="H53" s="137" t="s">
        <v>6</v>
      </c>
      <c r="I53" s="138">
        <f t="shared" ref="I53:I75" si="4">SUM(B53:H53)</f>
        <v>0</v>
      </c>
      <c r="J53" s="134"/>
      <c r="K53" s="134"/>
      <c r="L53" s="134"/>
      <c r="M53" s="134"/>
      <c r="N53" s="134"/>
      <c r="O53" s="134"/>
    </row>
    <row r="54" spans="1:15" hidden="1" x14ac:dyDescent="0.3">
      <c r="A54" s="130" t="s">
        <v>32</v>
      </c>
      <c r="B54" s="131" t="s">
        <v>6</v>
      </c>
      <c r="C54" s="131" t="s">
        <v>6</v>
      </c>
      <c r="D54" s="131" t="s">
        <v>6</v>
      </c>
      <c r="E54" s="132" t="s">
        <v>6</v>
      </c>
      <c r="F54" s="132" t="s">
        <v>6</v>
      </c>
      <c r="G54" s="132" t="s">
        <v>6</v>
      </c>
      <c r="H54" s="132" t="s">
        <v>6</v>
      </c>
      <c r="I54" s="138">
        <f t="shared" si="4"/>
        <v>0</v>
      </c>
      <c r="J54" s="134"/>
      <c r="K54" s="134"/>
      <c r="L54" s="134"/>
      <c r="M54" s="134"/>
      <c r="N54" s="134"/>
      <c r="O54" s="134"/>
    </row>
    <row r="55" spans="1:15" ht="70" hidden="1" x14ac:dyDescent="0.3">
      <c r="A55" s="130" t="s">
        <v>138</v>
      </c>
      <c r="B55" s="135" t="s">
        <v>6</v>
      </c>
      <c r="C55" s="135" t="s">
        <v>6</v>
      </c>
      <c r="D55" s="135" t="s">
        <v>6</v>
      </c>
      <c r="E55" s="136" t="s">
        <v>6</v>
      </c>
      <c r="F55" s="136" t="s">
        <v>6</v>
      </c>
      <c r="G55" s="136" t="s">
        <v>6</v>
      </c>
      <c r="H55" s="136" t="s">
        <v>6</v>
      </c>
      <c r="I55" s="138">
        <f t="shared" si="4"/>
        <v>0</v>
      </c>
      <c r="J55" s="134"/>
      <c r="K55" s="134"/>
      <c r="L55" s="134"/>
      <c r="M55" s="134"/>
      <c r="N55" s="134"/>
      <c r="O55" s="134"/>
    </row>
    <row r="56" spans="1:15" ht="70" hidden="1" x14ac:dyDescent="0.3">
      <c r="A56" s="130" t="s">
        <v>139</v>
      </c>
      <c r="B56" s="131" t="s">
        <v>6</v>
      </c>
      <c r="C56" s="131" t="s">
        <v>6</v>
      </c>
      <c r="D56" s="131" t="s">
        <v>6</v>
      </c>
      <c r="E56" s="132" t="s">
        <v>6</v>
      </c>
      <c r="F56" s="132" t="s">
        <v>6</v>
      </c>
      <c r="G56" s="132" t="s">
        <v>6</v>
      </c>
      <c r="H56" s="132" t="s">
        <v>6</v>
      </c>
      <c r="I56" s="138">
        <f t="shared" si="4"/>
        <v>0</v>
      </c>
      <c r="J56" s="134"/>
      <c r="K56" s="134"/>
      <c r="L56" s="134"/>
      <c r="M56" s="134"/>
      <c r="N56" s="134"/>
      <c r="O56" s="134"/>
    </row>
    <row r="57" spans="1:15" ht="42" hidden="1" x14ac:dyDescent="0.3">
      <c r="A57" s="130" t="s">
        <v>140</v>
      </c>
      <c r="B57" s="131" t="s">
        <v>6</v>
      </c>
      <c r="C57" s="131" t="s">
        <v>6</v>
      </c>
      <c r="D57" s="131" t="s">
        <v>6</v>
      </c>
      <c r="E57" s="131" t="s">
        <v>6</v>
      </c>
      <c r="F57" s="131" t="s">
        <v>6</v>
      </c>
      <c r="G57" s="131" t="s">
        <v>6</v>
      </c>
      <c r="H57" s="131" t="s">
        <v>6</v>
      </c>
      <c r="I57" s="138">
        <f t="shared" si="4"/>
        <v>0</v>
      </c>
      <c r="J57" s="134"/>
      <c r="K57" s="134"/>
      <c r="L57" s="134"/>
      <c r="M57" s="134"/>
      <c r="N57" s="134"/>
      <c r="O57" s="134"/>
    </row>
    <row r="58" spans="1:15" ht="70" hidden="1" x14ac:dyDescent="0.3">
      <c r="A58" s="130" t="s">
        <v>34</v>
      </c>
      <c r="B58" s="135" t="s">
        <v>6</v>
      </c>
      <c r="C58" s="135" t="s">
        <v>6</v>
      </c>
      <c r="D58" s="135" t="s">
        <v>6</v>
      </c>
      <c r="E58" s="136" t="s">
        <v>6</v>
      </c>
      <c r="F58" s="136" t="s">
        <v>6</v>
      </c>
      <c r="G58" s="136" t="s">
        <v>6</v>
      </c>
      <c r="H58" s="136" t="s">
        <v>6</v>
      </c>
      <c r="I58" s="138">
        <f t="shared" si="4"/>
        <v>0</v>
      </c>
      <c r="J58" s="134" t="s">
        <v>26</v>
      </c>
      <c r="K58" s="134"/>
      <c r="L58" s="134"/>
      <c r="M58" s="134"/>
      <c r="N58" s="134"/>
      <c r="O58" s="134"/>
    </row>
    <row r="59" spans="1:15" ht="28" hidden="1" x14ac:dyDescent="0.3">
      <c r="A59" s="130" t="s">
        <v>44</v>
      </c>
      <c r="B59" s="135" t="s">
        <v>6</v>
      </c>
      <c r="C59" s="135" t="s">
        <v>6</v>
      </c>
      <c r="D59" s="135" t="s">
        <v>6</v>
      </c>
      <c r="E59" s="136" t="s">
        <v>6</v>
      </c>
      <c r="F59" s="136" t="s">
        <v>6</v>
      </c>
      <c r="G59" s="136" t="s">
        <v>6</v>
      </c>
      <c r="H59" s="136" t="s">
        <v>6</v>
      </c>
      <c r="I59" s="138">
        <f t="shared" si="4"/>
        <v>0</v>
      </c>
      <c r="J59" s="134"/>
      <c r="K59" s="134"/>
      <c r="L59" s="134"/>
      <c r="M59" s="134"/>
      <c r="N59" s="134"/>
      <c r="O59" s="134"/>
    </row>
    <row r="60" spans="1:15" ht="42" hidden="1" x14ac:dyDescent="0.3">
      <c r="A60" s="130" t="s">
        <v>35</v>
      </c>
      <c r="B60" s="135" t="s">
        <v>6</v>
      </c>
      <c r="C60" s="135" t="s">
        <v>6</v>
      </c>
      <c r="D60" s="135" t="s">
        <v>6</v>
      </c>
      <c r="E60" s="136" t="s">
        <v>6</v>
      </c>
      <c r="F60" s="136" t="s">
        <v>6</v>
      </c>
      <c r="G60" s="136" t="s">
        <v>6</v>
      </c>
      <c r="H60" s="136" t="s">
        <v>6</v>
      </c>
      <c r="I60" s="138">
        <f t="shared" si="4"/>
        <v>0</v>
      </c>
      <c r="J60" s="134"/>
      <c r="K60" s="134"/>
      <c r="L60" s="134"/>
      <c r="M60" s="134"/>
      <c r="N60" s="134"/>
      <c r="O60" s="134"/>
    </row>
    <row r="61" spans="1:15" ht="28" hidden="1" x14ac:dyDescent="0.3">
      <c r="A61" s="130" t="s">
        <v>142</v>
      </c>
      <c r="B61" s="135" t="s">
        <v>6</v>
      </c>
      <c r="C61" s="135" t="s">
        <v>6</v>
      </c>
      <c r="D61" s="135" t="s">
        <v>6</v>
      </c>
      <c r="E61" s="136" t="s">
        <v>6</v>
      </c>
      <c r="F61" s="136" t="s">
        <v>6</v>
      </c>
      <c r="G61" s="136" t="s">
        <v>6</v>
      </c>
      <c r="H61" s="136" t="s">
        <v>6</v>
      </c>
      <c r="I61" s="138">
        <f t="shared" si="4"/>
        <v>0</v>
      </c>
      <c r="J61" s="134"/>
      <c r="K61" s="134"/>
      <c r="L61" s="134"/>
      <c r="M61" s="134"/>
      <c r="N61" s="134"/>
      <c r="O61" s="134"/>
    </row>
    <row r="62" spans="1:15" ht="28" hidden="1" x14ac:dyDescent="0.3">
      <c r="A62" s="130" t="s">
        <v>157</v>
      </c>
      <c r="B62" s="135" t="s">
        <v>6</v>
      </c>
      <c r="C62" s="135" t="s">
        <v>6</v>
      </c>
      <c r="D62" s="135" t="s">
        <v>6</v>
      </c>
      <c r="E62" s="136" t="s">
        <v>6</v>
      </c>
      <c r="F62" s="136" t="s">
        <v>6</v>
      </c>
      <c r="G62" s="136" t="s">
        <v>6</v>
      </c>
      <c r="H62" s="136" t="s">
        <v>6</v>
      </c>
      <c r="I62" s="138">
        <f t="shared" si="4"/>
        <v>0</v>
      </c>
      <c r="J62" s="134"/>
      <c r="K62" s="134"/>
      <c r="L62" s="134"/>
      <c r="M62" s="134"/>
      <c r="N62" s="134"/>
      <c r="O62" s="134"/>
    </row>
    <row r="63" spans="1:15" ht="28" hidden="1" x14ac:dyDescent="0.3">
      <c r="A63" s="130" t="s">
        <v>37</v>
      </c>
      <c r="B63" s="135" t="s">
        <v>6</v>
      </c>
      <c r="C63" s="135" t="s">
        <v>6</v>
      </c>
      <c r="D63" s="135" t="s">
        <v>6</v>
      </c>
      <c r="E63" s="136" t="s">
        <v>6</v>
      </c>
      <c r="F63" s="136" t="s">
        <v>6</v>
      </c>
      <c r="G63" s="136" t="s">
        <v>6</v>
      </c>
      <c r="H63" s="136" t="s">
        <v>6</v>
      </c>
      <c r="I63" s="138">
        <f t="shared" si="4"/>
        <v>0</v>
      </c>
      <c r="J63" s="134"/>
      <c r="K63" s="134"/>
      <c r="L63" s="134"/>
      <c r="M63" s="134"/>
      <c r="N63" s="134"/>
      <c r="O63" s="134"/>
    </row>
    <row r="64" spans="1:15" hidden="1" x14ac:dyDescent="0.3">
      <c r="A64" s="130" t="s">
        <v>162</v>
      </c>
      <c r="B64" s="138" t="s">
        <v>6</v>
      </c>
      <c r="C64" s="138" t="s">
        <v>6</v>
      </c>
      <c r="D64" s="138" t="s">
        <v>6</v>
      </c>
      <c r="E64" s="138" t="s">
        <v>6</v>
      </c>
      <c r="F64" s="138" t="s">
        <v>6</v>
      </c>
      <c r="G64" s="138" t="s">
        <v>6</v>
      </c>
      <c r="H64" s="138" t="s">
        <v>6</v>
      </c>
      <c r="I64" s="138">
        <f t="shared" si="4"/>
        <v>0</v>
      </c>
      <c r="J64" s="134"/>
      <c r="K64" s="134"/>
      <c r="L64" s="134"/>
      <c r="M64" s="134"/>
      <c r="N64" s="134"/>
      <c r="O64" s="134"/>
    </row>
    <row r="65" spans="1:15" hidden="1" x14ac:dyDescent="0.3">
      <c r="A65" s="130" t="s">
        <v>32</v>
      </c>
      <c r="B65" s="135" t="s">
        <v>6</v>
      </c>
      <c r="C65" s="135" t="s">
        <v>6</v>
      </c>
      <c r="D65" s="135" t="s">
        <v>6</v>
      </c>
      <c r="E65" s="136" t="s">
        <v>6</v>
      </c>
      <c r="F65" s="136" t="s">
        <v>6</v>
      </c>
      <c r="G65" s="136" t="s">
        <v>6</v>
      </c>
      <c r="H65" s="136" t="s">
        <v>6</v>
      </c>
      <c r="I65" s="138">
        <f t="shared" si="4"/>
        <v>0</v>
      </c>
      <c r="J65" s="134"/>
      <c r="K65" s="134"/>
      <c r="L65" s="134"/>
      <c r="M65" s="134"/>
      <c r="N65" s="134"/>
      <c r="O65" s="134"/>
    </row>
    <row r="66" spans="1:15" ht="28" hidden="1" x14ac:dyDescent="0.3">
      <c r="A66" s="130" t="s">
        <v>158</v>
      </c>
      <c r="B66" s="135" t="s">
        <v>6</v>
      </c>
      <c r="C66" s="135" t="s">
        <v>6</v>
      </c>
      <c r="D66" s="135" t="s">
        <v>6</v>
      </c>
      <c r="E66" s="136" t="s">
        <v>6</v>
      </c>
      <c r="F66" s="136" t="s">
        <v>6</v>
      </c>
      <c r="G66" s="136" t="s">
        <v>6</v>
      </c>
      <c r="H66" s="136" t="s">
        <v>6</v>
      </c>
      <c r="I66" s="138">
        <f t="shared" si="4"/>
        <v>0</v>
      </c>
      <c r="J66" s="134"/>
      <c r="K66" s="134"/>
      <c r="L66" s="134"/>
      <c r="M66" s="134"/>
      <c r="N66" s="134"/>
      <c r="O66" s="134"/>
    </row>
    <row r="67" spans="1:15" hidden="1" x14ac:dyDescent="0.3">
      <c r="A67" s="130" t="s">
        <v>32</v>
      </c>
      <c r="B67" s="135" t="s">
        <v>6</v>
      </c>
      <c r="C67" s="135" t="s">
        <v>6</v>
      </c>
      <c r="D67" s="135" t="s">
        <v>6</v>
      </c>
      <c r="E67" s="136" t="s">
        <v>6</v>
      </c>
      <c r="F67" s="136" t="s">
        <v>6</v>
      </c>
      <c r="G67" s="136" t="s">
        <v>6</v>
      </c>
      <c r="H67" s="136" t="s">
        <v>6</v>
      </c>
      <c r="I67" s="138">
        <f t="shared" si="4"/>
        <v>0</v>
      </c>
      <c r="J67" s="134"/>
      <c r="K67" s="134"/>
      <c r="L67" s="134"/>
      <c r="M67" s="134"/>
      <c r="N67" s="134"/>
      <c r="O67" s="134"/>
    </row>
    <row r="68" spans="1:15" hidden="1" x14ac:dyDescent="0.3">
      <c r="A68" s="130" t="s">
        <v>145</v>
      </c>
      <c r="B68" s="135" t="s">
        <v>6</v>
      </c>
      <c r="C68" s="135" t="s">
        <v>6</v>
      </c>
      <c r="D68" s="135" t="s">
        <v>6</v>
      </c>
      <c r="E68" s="136" t="s">
        <v>6</v>
      </c>
      <c r="F68" s="136" t="s">
        <v>6</v>
      </c>
      <c r="G68" s="136" t="s">
        <v>6</v>
      </c>
      <c r="H68" s="136" t="s">
        <v>6</v>
      </c>
      <c r="I68" s="138">
        <f t="shared" si="4"/>
        <v>0</v>
      </c>
      <c r="J68" s="134"/>
      <c r="K68" s="134"/>
      <c r="L68" s="134"/>
      <c r="M68" s="134"/>
      <c r="N68" s="134"/>
      <c r="O68" s="134"/>
    </row>
    <row r="69" spans="1:15" ht="28" hidden="1" x14ac:dyDescent="0.3">
      <c r="A69" s="130" t="s">
        <v>146</v>
      </c>
      <c r="B69" s="135" t="s">
        <v>6</v>
      </c>
      <c r="C69" s="135" t="s">
        <v>6</v>
      </c>
      <c r="D69" s="135" t="s">
        <v>6</v>
      </c>
      <c r="E69" s="136" t="s">
        <v>6</v>
      </c>
      <c r="F69" s="136" t="s">
        <v>6</v>
      </c>
      <c r="G69" s="136" t="s">
        <v>6</v>
      </c>
      <c r="H69" s="136" t="s">
        <v>6</v>
      </c>
      <c r="I69" s="138">
        <f t="shared" si="4"/>
        <v>0</v>
      </c>
      <c r="J69" s="134"/>
      <c r="K69" s="134"/>
      <c r="L69" s="134"/>
      <c r="M69" s="134"/>
      <c r="N69" s="134"/>
      <c r="O69" s="134"/>
    </row>
    <row r="70" spans="1:15" ht="42" hidden="1" x14ac:dyDescent="0.3">
      <c r="A70" s="130" t="s">
        <v>147</v>
      </c>
      <c r="B70" s="135" t="s">
        <v>6</v>
      </c>
      <c r="C70" s="135" t="s">
        <v>6</v>
      </c>
      <c r="D70" s="135" t="s">
        <v>6</v>
      </c>
      <c r="E70" s="136" t="s">
        <v>6</v>
      </c>
      <c r="F70" s="136" t="s">
        <v>6</v>
      </c>
      <c r="G70" s="147" t="s">
        <v>6</v>
      </c>
      <c r="H70" s="136" t="s">
        <v>6</v>
      </c>
      <c r="I70" s="138">
        <f t="shared" si="4"/>
        <v>0</v>
      </c>
      <c r="J70" s="134" t="s">
        <v>26</v>
      </c>
      <c r="K70" s="134"/>
      <c r="L70" s="134"/>
      <c r="M70" s="134"/>
      <c r="N70" s="134"/>
      <c r="O70" s="134"/>
    </row>
    <row r="71" spans="1:15" hidden="1" x14ac:dyDescent="0.3">
      <c r="A71" s="130" t="s">
        <v>148</v>
      </c>
      <c r="B71" s="135" t="s">
        <v>6</v>
      </c>
      <c r="C71" s="135" t="s">
        <v>6</v>
      </c>
      <c r="D71" s="135" t="s">
        <v>6</v>
      </c>
      <c r="E71" s="136" t="s">
        <v>6</v>
      </c>
      <c r="F71" s="136" t="s">
        <v>6</v>
      </c>
      <c r="G71" s="136" t="s">
        <v>6</v>
      </c>
      <c r="H71" s="136" t="s">
        <v>6</v>
      </c>
      <c r="I71" s="138">
        <f t="shared" si="4"/>
        <v>0</v>
      </c>
      <c r="J71" s="134"/>
      <c r="K71" s="134"/>
      <c r="L71" s="134"/>
      <c r="M71" s="134"/>
      <c r="N71" s="134"/>
      <c r="O71" s="134"/>
    </row>
    <row r="72" spans="1:15" ht="28" hidden="1" x14ac:dyDescent="0.3">
      <c r="A72" s="130" t="s">
        <v>149</v>
      </c>
      <c r="B72" s="135" t="s">
        <v>6</v>
      </c>
      <c r="C72" s="135" t="s">
        <v>6</v>
      </c>
      <c r="D72" s="135" t="s">
        <v>6</v>
      </c>
      <c r="E72" s="136" t="s">
        <v>6</v>
      </c>
      <c r="F72" s="136" t="s">
        <v>6</v>
      </c>
      <c r="G72" s="136" t="s">
        <v>6</v>
      </c>
      <c r="H72" s="136" t="s">
        <v>6</v>
      </c>
      <c r="I72" s="138">
        <f t="shared" si="4"/>
        <v>0</v>
      </c>
      <c r="J72" s="134"/>
      <c r="K72" s="134"/>
      <c r="L72" s="134"/>
      <c r="M72" s="134"/>
      <c r="N72" s="134"/>
      <c r="O72" s="134"/>
    </row>
    <row r="73" spans="1:15" ht="28" hidden="1" x14ac:dyDescent="0.3">
      <c r="A73" s="130" t="s">
        <v>150</v>
      </c>
      <c r="B73" s="135" t="s">
        <v>6</v>
      </c>
      <c r="C73" s="135" t="s">
        <v>6</v>
      </c>
      <c r="D73" s="135" t="s">
        <v>6</v>
      </c>
      <c r="E73" s="136" t="s">
        <v>6</v>
      </c>
      <c r="F73" s="136" t="s">
        <v>6</v>
      </c>
      <c r="G73" s="136" t="s">
        <v>6</v>
      </c>
      <c r="H73" s="136" t="s">
        <v>6</v>
      </c>
      <c r="I73" s="138">
        <f t="shared" si="4"/>
        <v>0</v>
      </c>
      <c r="J73" s="134"/>
      <c r="K73" s="134"/>
      <c r="L73" s="134"/>
      <c r="M73" s="134"/>
      <c r="N73" s="134"/>
      <c r="O73" s="134"/>
    </row>
    <row r="74" spans="1:15" ht="42" hidden="1" x14ac:dyDescent="0.3">
      <c r="A74" s="130" t="s">
        <v>151</v>
      </c>
      <c r="B74" s="135" t="s">
        <v>6</v>
      </c>
      <c r="C74" s="135" t="s">
        <v>6</v>
      </c>
      <c r="D74" s="135" t="s">
        <v>6</v>
      </c>
      <c r="E74" s="136" t="s">
        <v>6</v>
      </c>
      <c r="F74" s="136" t="s">
        <v>6</v>
      </c>
      <c r="G74" s="136" t="s">
        <v>6</v>
      </c>
      <c r="H74" s="136" t="s">
        <v>6</v>
      </c>
      <c r="I74" s="138">
        <f t="shared" si="4"/>
        <v>0</v>
      </c>
      <c r="J74" s="134"/>
      <c r="K74" s="134"/>
      <c r="L74" s="134"/>
      <c r="M74" s="134"/>
      <c r="N74" s="134"/>
      <c r="O74" s="134"/>
    </row>
    <row r="75" spans="1:15" x14ac:dyDescent="0.3">
      <c r="A75" s="130" t="s">
        <v>152</v>
      </c>
      <c r="B75" s="135" t="s">
        <v>6</v>
      </c>
      <c r="C75" s="135" t="s">
        <v>6</v>
      </c>
      <c r="D75" s="135" t="s">
        <v>6</v>
      </c>
      <c r="E75" s="136" t="s">
        <v>6</v>
      </c>
      <c r="F75" s="136">
        <v>-110000</v>
      </c>
      <c r="G75" s="136" t="s">
        <v>6</v>
      </c>
      <c r="H75" s="136" t="s">
        <v>6</v>
      </c>
      <c r="I75" s="138">
        <f t="shared" si="4"/>
        <v>-110000</v>
      </c>
      <c r="J75" s="134"/>
      <c r="K75" s="134"/>
      <c r="L75" s="134"/>
      <c r="M75" s="134"/>
      <c r="N75" s="134"/>
      <c r="O75" s="134"/>
    </row>
    <row r="76" spans="1:15" ht="14.5" hidden="1" customHeight="1" x14ac:dyDescent="0.3">
      <c r="A76" s="203" t="s">
        <v>125</v>
      </c>
      <c r="B76" s="204" t="s">
        <v>126</v>
      </c>
      <c r="C76" s="204"/>
      <c r="D76" s="204"/>
      <c r="E76" s="204"/>
      <c r="F76" s="204"/>
      <c r="G76" s="204"/>
      <c r="H76" s="205" t="s">
        <v>127</v>
      </c>
      <c r="I76" s="202" t="s">
        <v>128</v>
      </c>
      <c r="J76" s="134"/>
      <c r="K76" s="134"/>
      <c r="L76" s="134"/>
      <c r="M76" s="134"/>
      <c r="N76" s="134"/>
      <c r="O76" s="134"/>
    </row>
    <row r="77" spans="1:15" ht="70" hidden="1" x14ac:dyDescent="0.3">
      <c r="A77" s="203"/>
      <c r="B77" s="140" t="s">
        <v>12</v>
      </c>
      <c r="C77" s="140" t="s">
        <v>13</v>
      </c>
      <c r="D77" s="140" t="s">
        <v>129</v>
      </c>
      <c r="E77" s="140" t="s">
        <v>14</v>
      </c>
      <c r="F77" s="140" t="s">
        <v>130</v>
      </c>
      <c r="G77" s="140" t="s">
        <v>15</v>
      </c>
      <c r="H77" s="205"/>
      <c r="I77" s="202"/>
      <c r="J77" s="134"/>
      <c r="K77" s="134"/>
      <c r="L77" s="134"/>
      <c r="M77" s="134"/>
      <c r="N77" s="134"/>
      <c r="O77" s="134"/>
    </row>
    <row r="78" spans="1:15" hidden="1" x14ac:dyDescent="0.3">
      <c r="A78" s="141" t="s">
        <v>2</v>
      </c>
      <c r="B78" s="142" t="s">
        <v>4</v>
      </c>
      <c r="C78" s="142" t="s">
        <v>5</v>
      </c>
      <c r="D78" s="143" t="s">
        <v>131</v>
      </c>
      <c r="E78" s="143" t="s">
        <v>132</v>
      </c>
      <c r="F78" s="143" t="s">
        <v>133</v>
      </c>
      <c r="G78" s="143" t="s">
        <v>134</v>
      </c>
      <c r="H78" s="143" t="s">
        <v>135</v>
      </c>
      <c r="I78" s="143" t="s">
        <v>136</v>
      </c>
      <c r="J78" s="134" t="s">
        <v>26</v>
      </c>
      <c r="K78" s="134"/>
      <c r="L78" s="134"/>
      <c r="M78" s="134"/>
      <c r="N78" s="134"/>
      <c r="O78" s="134"/>
    </row>
    <row r="79" spans="1:15" ht="28" hidden="1" x14ac:dyDescent="0.3">
      <c r="A79" s="130" t="s">
        <v>153</v>
      </c>
      <c r="B79" s="135" t="s">
        <v>6</v>
      </c>
      <c r="C79" s="135" t="s">
        <v>6</v>
      </c>
      <c r="D79" s="135" t="s">
        <v>6</v>
      </c>
      <c r="E79" s="136" t="s">
        <v>6</v>
      </c>
      <c r="F79" s="136" t="s">
        <v>6</v>
      </c>
      <c r="G79" s="136" t="s">
        <v>6</v>
      </c>
      <c r="H79" s="136" t="s">
        <v>6</v>
      </c>
      <c r="I79" s="137" t="s">
        <v>6</v>
      </c>
      <c r="J79" s="134"/>
      <c r="K79" s="134"/>
      <c r="L79" s="134"/>
      <c r="M79" s="134"/>
      <c r="N79" s="134"/>
      <c r="O79" s="134"/>
    </row>
    <row r="80" spans="1:15" hidden="1" x14ac:dyDescent="0.3">
      <c r="A80" s="130" t="s">
        <v>154</v>
      </c>
      <c r="B80" s="135" t="s">
        <v>6</v>
      </c>
      <c r="C80" s="135" t="s">
        <v>6</v>
      </c>
      <c r="D80" s="135" t="s">
        <v>6</v>
      </c>
      <c r="E80" s="136" t="s">
        <v>6</v>
      </c>
      <c r="F80" s="136" t="s">
        <v>6</v>
      </c>
      <c r="G80" s="136" t="s">
        <v>6</v>
      </c>
      <c r="H80" s="136" t="s">
        <v>6</v>
      </c>
      <c r="I80" s="137" t="s">
        <v>6</v>
      </c>
      <c r="J80" s="134"/>
      <c r="K80" s="134"/>
      <c r="L80" s="134"/>
      <c r="M80" s="134"/>
      <c r="N80" s="134"/>
      <c r="O80" s="134"/>
    </row>
    <row r="81" spans="1:15" ht="42" hidden="1" x14ac:dyDescent="0.3">
      <c r="A81" s="130" t="s">
        <v>155</v>
      </c>
      <c r="B81" s="135" t="s">
        <v>6</v>
      </c>
      <c r="C81" s="135" t="s">
        <v>6</v>
      </c>
      <c r="D81" s="135" t="s">
        <v>6</v>
      </c>
      <c r="E81" s="136" t="s">
        <v>6</v>
      </c>
      <c r="F81" s="136" t="s">
        <v>6</v>
      </c>
      <c r="G81" s="136" t="s">
        <v>6</v>
      </c>
      <c r="H81" s="136" t="s">
        <v>6</v>
      </c>
      <c r="I81" s="137" t="s">
        <v>6</v>
      </c>
      <c r="J81" s="134"/>
      <c r="K81" s="134"/>
      <c r="L81" s="134"/>
      <c r="M81" s="134"/>
      <c r="N81" s="134"/>
      <c r="O81" s="134"/>
    </row>
    <row r="82" spans="1:15" hidden="1" x14ac:dyDescent="0.3">
      <c r="A82" s="130" t="s">
        <v>156</v>
      </c>
      <c r="B82" s="135" t="s">
        <v>6</v>
      </c>
      <c r="C82" s="135" t="s">
        <v>6</v>
      </c>
      <c r="D82" s="135" t="s">
        <v>6</v>
      </c>
      <c r="E82" s="136" t="s">
        <v>6</v>
      </c>
      <c r="F82" s="136" t="s">
        <v>6</v>
      </c>
      <c r="G82" s="136" t="s">
        <v>6</v>
      </c>
      <c r="H82" s="136" t="s">
        <v>6</v>
      </c>
      <c r="I82" s="137" t="s">
        <v>6</v>
      </c>
      <c r="J82" s="134"/>
      <c r="K82" s="134"/>
      <c r="L82" s="134"/>
      <c r="M82" s="134"/>
      <c r="N82" s="134"/>
      <c r="O82" s="134"/>
    </row>
    <row r="83" spans="1:15" x14ac:dyDescent="0.3">
      <c r="A83" s="144" t="s">
        <v>236</v>
      </c>
      <c r="B83" s="138">
        <f>B48</f>
        <v>200000</v>
      </c>
      <c r="C83" s="138" t="s">
        <v>6</v>
      </c>
      <c r="D83" s="138" t="s">
        <v>6</v>
      </c>
      <c r="E83" s="138" t="s">
        <v>6</v>
      </c>
      <c r="F83" s="138">
        <f>F48+F52+F75</f>
        <v>328012</v>
      </c>
      <c r="G83" s="138" t="s">
        <v>6</v>
      </c>
      <c r="H83" s="138" t="s">
        <v>6</v>
      </c>
      <c r="I83" s="138">
        <f>SUM(B83:H83)</f>
        <v>528012</v>
      </c>
      <c r="J83" s="146">
        <f>Ф1!C35</f>
        <v>528012</v>
      </c>
      <c r="K83" s="134"/>
      <c r="L83" s="134"/>
      <c r="M83" s="134"/>
      <c r="N83" s="134"/>
      <c r="O83" s="134"/>
    </row>
    <row r="84" spans="1:15" x14ac:dyDescent="0.3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1:15" x14ac:dyDescent="0.3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1:15" x14ac:dyDescent="0.3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1:15" x14ac:dyDescent="0.3">
      <c r="A87" s="148" t="s">
        <v>16</v>
      </c>
      <c r="B87" s="149" t="s">
        <v>17</v>
      </c>
      <c r="C87" s="134"/>
      <c r="E87" s="150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1:15" x14ac:dyDescent="0.3">
      <c r="A88" s="134"/>
      <c r="B88" s="151" t="s">
        <v>18</v>
      </c>
      <c r="C88" s="134"/>
      <c r="E88" s="152" t="s">
        <v>19</v>
      </c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  <row r="89" spans="1:15" x14ac:dyDescent="0.3">
      <c r="A89" s="134"/>
      <c r="B89" s="151"/>
      <c r="C89" s="134"/>
      <c r="E89" s="152"/>
      <c r="F89" s="134"/>
      <c r="G89" s="134"/>
      <c r="H89" s="134"/>
      <c r="I89" s="134"/>
      <c r="J89" s="134"/>
      <c r="K89" s="134"/>
      <c r="L89" s="134"/>
      <c r="M89" s="134"/>
      <c r="N89" s="134"/>
      <c r="O89" s="134"/>
    </row>
    <row r="90" spans="1:15" x14ac:dyDescent="0.3">
      <c r="A90" s="134"/>
      <c r="B90" s="134"/>
      <c r="C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</row>
    <row r="91" spans="1:15" x14ac:dyDescent="0.3">
      <c r="A91" s="153" t="s">
        <v>20</v>
      </c>
      <c r="B91" s="154"/>
      <c r="C91" s="134"/>
      <c r="E91" s="150"/>
      <c r="F91" s="134"/>
      <c r="G91" s="134"/>
      <c r="H91" s="134"/>
      <c r="I91" s="134"/>
      <c r="J91" s="134"/>
      <c r="K91" s="134"/>
      <c r="L91" s="134"/>
      <c r="M91" s="134"/>
      <c r="N91" s="134"/>
      <c r="O91" s="134"/>
    </row>
    <row r="92" spans="1:15" x14ac:dyDescent="0.3">
      <c r="A92" s="134"/>
      <c r="B92" s="151" t="s">
        <v>18</v>
      </c>
      <c r="C92" s="134"/>
      <c r="E92" s="152" t="s">
        <v>19</v>
      </c>
      <c r="F92" s="134"/>
      <c r="G92" s="134"/>
      <c r="H92" s="134"/>
      <c r="I92" s="134"/>
      <c r="J92" s="134"/>
      <c r="K92" s="134"/>
      <c r="L92" s="134"/>
      <c r="M92" s="134"/>
      <c r="N92" s="134"/>
      <c r="O92" s="134"/>
    </row>
    <row r="93" spans="1:15" x14ac:dyDescent="0.3">
      <c r="A93" s="134"/>
      <c r="B93" s="151"/>
      <c r="C93" s="134"/>
      <c r="E93" s="152"/>
      <c r="F93" s="134"/>
      <c r="G93" s="134"/>
      <c r="H93" s="134"/>
      <c r="I93" s="134"/>
      <c r="J93" s="134"/>
      <c r="K93" s="134"/>
      <c r="L93" s="134"/>
      <c r="M93" s="134"/>
      <c r="N93" s="134"/>
      <c r="O93" s="134"/>
    </row>
    <row r="94" spans="1:15" x14ac:dyDescent="0.3">
      <c r="A94" s="134"/>
      <c r="B94" s="151"/>
      <c r="C94" s="134"/>
      <c r="E94" s="152"/>
      <c r="F94" s="134"/>
      <c r="G94" s="134"/>
      <c r="H94" s="134"/>
      <c r="I94" s="134"/>
      <c r="J94" s="134"/>
      <c r="K94" s="134"/>
      <c r="L94" s="134"/>
      <c r="M94" s="134"/>
      <c r="N94" s="134"/>
      <c r="O94" s="134"/>
    </row>
    <row r="95" spans="1:15" x14ac:dyDescent="0.3">
      <c r="A95" s="134" t="s">
        <v>21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</row>
    <row r="96" spans="1:15" x14ac:dyDescent="0.3">
      <c r="A96" s="134" t="s">
        <v>22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</row>
    <row r="97" spans="1:15" x14ac:dyDescent="0.3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</row>
    <row r="98" spans="1:15" x14ac:dyDescent="0.3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</row>
    <row r="99" spans="1:15" x14ac:dyDescent="0.3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</row>
    <row r="100" spans="1:15" x14ac:dyDescent="0.3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</row>
    <row r="101" spans="1:15" x14ac:dyDescent="0.3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</row>
    <row r="102" spans="1:15" x14ac:dyDescent="0.3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</row>
    <row r="103" spans="1:15" x14ac:dyDescent="0.3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</row>
    <row r="104" spans="1:15" x14ac:dyDescent="0.3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</row>
    <row r="105" spans="1:15" x14ac:dyDescent="0.3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1:15" x14ac:dyDescent="0.3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</row>
    <row r="107" spans="1:15" x14ac:dyDescent="0.3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</row>
    <row r="108" spans="1:15" x14ac:dyDescent="0.3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</row>
    <row r="109" spans="1:15" x14ac:dyDescent="0.3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</row>
    <row r="110" spans="1:15" x14ac:dyDescent="0.3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</row>
    <row r="111" spans="1:15" x14ac:dyDescent="0.3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</row>
    <row r="112" spans="1:15" x14ac:dyDescent="0.3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</row>
    <row r="113" spans="1:15" x14ac:dyDescent="0.3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</row>
    <row r="114" spans="1:15" x14ac:dyDescent="0.3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</row>
    <row r="115" spans="1:15" x14ac:dyDescent="0.3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</row>
    <row r="116" spans="1:15" x14ac:dyDescent="0.3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1:15" x14ac:dyDescent="0.3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1:15" x14ac:dyDescent="0.3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</row>
    <row r="119" spans="1:15" x14ac:dyDescent="0.3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1:15" x14ac:dyDescent="0.3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1:15" x14ac:dyDescent="0.3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</row>
    <row r="122" spans="1:15" x14ac:dyDescent="0.3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</row>
    <row r="123" spans="1:15" x14ac:dyDescent="0.3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</row>
    <row r="124" spans="1:15" x14ac:dyDescent="0.3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1:15" x14ac:dyDescent="0.3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1:15" x14ac:dyDescent="0.3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</row>
    <row r="127" spans="1:15" x14ac:dyDescent="0.3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</row>
    <row r="128" spans="1:15" x14ac:dyDescent="0.3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</row>
    <row r="129" spans="1:15" x14ac:dyDescent="0.3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1:15" x14ac:dyDescent="0.3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</row>
    <row r="131" spans="1:15" x14ac:dyDescent="0.3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1:15" x14ac:dyDescent="0.3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1:15" x14ac:dyDescent="0.3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</row>
    <row r="134" spans="1:15" x14ac:dyDescent="0.3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</row>
    <row r="135" spans="1:15" x14ac:dyDescent="0.3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1:15" x14ac:dyDescent="0.3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1:15" x14ac:dyDescent="0.3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1:15" x14ac:dyDescent="0.3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1:15" x14ac:dyDescent="0.3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1:15" x14ac:dyDescent="0.3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1:15" x14ac:dyDescent="0.3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1:15" x14ac:dyDescent="0.3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1:15" x14ac:dyDescent="0.3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1:15" x14ac:dyDescent="0.3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</row>
    <row r="145" spans="1:15" x14ac:dyDescent="0.3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  <row r="146" spans="1:15" x14ac:dyDescent="0.3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</row>
    <row r="147" spans="1:15" x14ac:dyDescent="0.3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1:15" x14ac:dyDescent="0.3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1:15" x14ac:dyDescent="0.3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1:15" x14ac:dyDescent="0.3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1:15" x14ac:dyDescent="0.3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1:15" x14ac:dyDescent="0.3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1:15" x14ac:dyDescent="0.3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1:15" x14ac:dyDescent="0.3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1:15" x14ac:dyDescent="0.3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1:15" x14ac:dyDescent="0.3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1:15" x14ac:dyDescent="0.3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1:15" x14ac:dyDescent="0.3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1:15" x14ac:dyDescent="0.3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1:15" x14ac:dyDescent="0.3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1:14" x14ac:dyDescent="0.3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1:14" x14ac:dyDescent="0.3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1:14" x14ac:dyDescent="0.3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1:14" x14ac:dyDescent="0.3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1:14" x14ac:dyDescent="0.3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1:14" x14ac:dyDescent="0.3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  <row r="167" spans="1:14" x14ac:dyDescent="0.3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</row>
    <row r="168" spans="1:14" x14ac:dyDescent="0.3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</row>
    <row r="169" spans="1:14" x14ac:dyDescent="0.3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</row>
    <row r="170" spans="1:14" x14ac:dyDescent="0.3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</row>
    <row r="171" spans="1:14" x14ac:dyDescent="0.3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</row>
  </sheetData>
  <mergeCells count="16">
    <mergeCell ref="A1:I1"/>
    <mergeCell ref="I76:I77"/>
    <mergeCell ref="A76:A77"/>
    <mergeCell ref="B76:G76"/>
    <mergeCell ref="H76:H77"/>
    <mergeCell ref="I36:I37"/>
    <mergeCell ref="A36:A37"/>
    <mergeCell ref="B36:G36"/>
    <mergeCell ref="H36:H37"/>
    <mergeCell ref="H6:I6"/>
    <mergeCell ref="A2:I2"/>
    <mergeCell ref="A7:A8"/>
    <mergeCell ref="B7:G7"/>
    <mergeCell ref="H7:H8"/>
    <mergeCell ref="I7:I8"/>
    <mergeCell ref="A3:I3"/>
  </mergeCells>
  <pageMargins left="0.70866141732283472" right="0.70866141732283472" top="0.94488188976377963" bottom="0.19685039370078741" header="0.27559055118110237" footer="0.15748031496062992"/>
  <pageSetup paperSize="9" scale="99" orientation="portrait" verticalDpi="4294967295" r:id="rId1"/>
  <rowBreaks count="2" manualBreakCount="2">
    <brk id="35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2022-06-04T08:14:21Z</cp:lastPrinted>
  <dcterms:created xsi:type="dcterms:W3CDTF">2022-05-04T17:19:45Z</dcterms:created>
  <dcterms:modified xsi:type="dcterms:W3CDTF">2024-05-11T15:50:09Z</dcterms:modified>
</cp:coreProperties>
</file>