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1"/>
  </bookViews>
  <sheets>
    <sheet name="Б-с ф.1 на 01.10.2014" sheetId="1" r:id="rId1"/>
    <sheet name="ОПУ ф.2 на 01.10.2014" sheetId="2" r:id="rId2"/>
  </sheets>
  <definedNames/>
  <calcPr fullCalcOnLoad="1"/>
</workbook>
</file>

<file path=xl/sharedStrings.xml><?xml version="1.0" encoding="utf-8"?>
<sst xmlns="http://schemas.openxmlformats.org/spreadsheetml/2006/main" count="107" uniqueCount="94">
  <si>
    <t>(в тысячах  тенге)</t>
  </si>
  <si>
    <t>Наименование</t>
  </si>
  <si>
    <t xml:space="preserve">Доход в виде вознаграждения </t>
  </si>
  <si>
    <t xml:space="preserve">Расходы по вознаграждению </t>
  </si>
  <si>
    <t xml:space="preserve">Чистый доход в виде вознаграждения </t>
  </si>
  <si>
    <t xml:space="preserve">Чистые комиссионные доходы </t>
  </si>
  <si>
    <t xml:space="preserve">Прочие доходы, не связанные с вознаграждением </t>
  </si>
  <si>
    <t xml:space="preserve">Прочие расходы, не связанные с вознаграждением </t>
  </si>
  <si>
    <t>Форма 2</t>
  </si>
  <si>
    <t>неаудированный отчет</t>
  </si>
  <si>
    <t>форма 1</t>
  </si>
  <si>
    <t>(наименование банка)</t>
  </si>
  <si>
    <t>АКТИВЫ</t>
  </si>
  <si>
    <t>Денежные средства и их эквиваленты</t>
  </si>
  <si>
    <t>Инвестиции в дочерние организации</t>
  </si>
  <si>
    <t>Прочие активы</t>
  </si>
  <si>
    <t>из них (справочно):</t>
  </si>
  <si>
    <t>аффинированные драгоценные металлы</t>
  </si>
  <si>
    <t>Дебиторская задолженность (нетто)</t>
  </si>
  <si>
    <t>Производные финансовые инструменты</t>
  </si>
  <si>
    <t xml:space="preserve"> ИТОГО АКТИВЫ</t>
  </si>
  <si>
    <t>ОБЯЗАТЕЛЬСТВА</t>
  </si>
  <si>
    <t>Средства правительства и НБ РК</t>
  </si>
  <si>
    <t>Выпущенные долговые ценные бумаги</t>
  </si>
  <si>
    <t>Прочие обязательства</t>
  </si>
  <si>
    <t xml:space="preserve">Кредиторская задолженность </t>
  </si>
  <si>
    <t xml:space="preserve"> ИТОГО ОБЯЗАТЕЛЬСТВА</t>
  </si>
  <si>
    <t>СОБСТВЕННЫЙ КАПИТАЛ</t>
  </si>
  <si>
    <t>в том числе:</t>
  </si>
  <si>
    <t>Объявленный уставный капитал - простые акции</t>
  </si>
  <si>
    <t xml:space="preserve">Собственные выкупленные акции </t>
  </si>
  <si>
    <t xml:space="preserve">Займы клиентам </t>
  </si>
  <si>
    <t xml:space="preserve">Ценные бумаги </t>
  </si>
  <si>
    <t xml:space="preserve">Средства в кредитных учреждениях </t>
  </si>
  <si>
    <t xml:space="preserve">Средства клиентов  </t>
  </si>
  <si>
    <t xml:space="preserve">Средства кредитных учреждений </t>
  </si>
  <si>
    <t xml:space="preserve">Выпущенные долговые ценные бумаги </t>
  </si>
  <si>
    <t xml:space="preserve">Субординированный долг </t>
  </si>
  <si>
    <t xml:space="preserve">Комиссионные доходы </t>
  </si>
  <si>
    <t xml:space="preserve">Комиссионные расходы </t>
  </si>
  <si>
    <r>
      <t>(</t>
    </r>
    <r>
      <rPr>
        <sz val="10"/>
        <color indexed="8"/>
        <rFont val="Times New Roman"/>
        <family val="1"/>
      </rPr>
      <t>наименование банка</t>
    </r>
    <r>
      <rPr>
        <b/>
        <sz val="10"/>
        <color indexed="8"/>
        <rFont val="Times New Roman"/>
        <family val="1"/>
      </rPr>
      <t>)</t>
    </r>
  </si>
  <si>
    <t xml:space="preserve">Финансовые инструменты, оцениваемые по справедливой стоимости, изменения которой отражается в составе прибыли или убытка за период </t>
  </si>
  <si>
    <t>Основные средства и нематериальные активы (за вычетом амортизации и износа)</t>
  </si>
  <si>
    <t>Кредиты, выданные клиентам (за вычетом резервов на возможные потери)</t>
  </si>
  <si>
    <t>Акционерный капитал</t>
  </si>
  <si>
    <t>АО 'АТФБанк' (по требованиям МСФО)</t>
  </si>
  <si>
    <t>Чистая прибыль от операций с иностранной валютой</t>
  </si>
  <si>
    <t xml:space="preserve"> НЕКОНСОЛИДИРОВАННЫЙ ОТЧЕТ О ФИНАНСОВОМ ПОЛОЖЕНИИ </t>
  </si>
  <si>
    <t>(бухгалтерский баланс) АО 'АТФБанк' (по требованиям МСФО)</t>
  </si>
  <si>
    <t>Резерв по переоценке активов, имеющихся в наличии для продажи:</t>
  </si>
  <si>
    <t xml:space="preserve">- Чистое изменение справедливой стоимости </t>
  </si>
  <si>
    <t>- Чистое изменение справедливой стоимости, перенесенное в состав прибыли или убытка</t>
  </si>
  <si>
    <t>НЕКОНСОЛИДИРОВАННЫЙ ОТЧЕТ О ПРИБЫЛЯХ И УБЫТКАХ И СОВОКУПНОМ ДОХОДЕ</t>
  </si>
  <si>
    <t>Кредиты и авансы, выданные банкам</t>
  </si>
  <si>
    <t>Финансовые активы, имеющиеся в наличии для продажи (за вычетом резервов на возможные потери)</t>
  </si>
  <si>
    <t>Текущий налоговый актив</t>
  </si>
  <si>
    <t>Отложенный налоговый актив</t>
  </si>
  <si>
    <t>Текущие счета и депозиты клиентов</t>
  </si>
  <si>
    <t>Прочие привлеченные средства</t>
  </si>
  <si>
    <t>Субординированные займы</t>
  </si>
  <si>
    <t>Накопленные убытки</t>
  </si>
  <si>
    <t>Операционный доход</t>
  </si>
  <si>
    <t>Затраты на персонал</t>
  </si>
  <si>
    <t xml:space="preserve">Прочие общие и административные расходы </t>
  </si>
  <si>
    <t>на 01.01.2014г</t>
  </si>
  <si>
    <t>резервы</t>
  </si>
  <si>
    <t>Общий резерв</t>
  </si>
  <si>
    <t>Резерв по переоценке финансовых активов, имеющихся в наличии для продажи</t>
  </si>
  <si>
    <t>Изъятое имущество</t>
  </si>
  <si>
    <t>Чистый (убыток)/прибыль 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</si>
  <si>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Прочие доходы</t>
  </si>
  <si>
    <t>Дополнительно оплаченный капитал</t>
  </si>
  <si>
    <t>Убыток от выкупленных собственных долговых инструментов</t>
  </si>
  <si>
    <t>Прибыль/(убыток) до налогообложения</t>
  </si>
  <si>
    <t>Прибыль/(убыток) за период</t>
  </si>
  <si>
    <t>Прочий совокупный доход/(убыток)</t>
  </si>
  <si>
    <t>Итого сокупного дохода/(убытка) за период</t>
  </si>
  <si>
    <t xml:space="preserve">Расходы по подоходному налогу </t>
  </si>
  <si>
    <t>Прочий совокупный (убыток)/доход</t>
  </si>
  <si>
    <t>ПРЕДСЕДАТЕЛЬ ПРАВЛЕНИЯ</t>
  </si>
  <si>
    <t>ЭНТОНИ ЭСПИНА</t>
  </si>
  <si>
    <t>Депозиты и счета банков и прочих финансовых институтов</t>
  </si>
  <si>
    <t xml:space="preserve"> ИТОГО КАПИТАЛ</t>
  </si>
  <si>
    <t xml:space="preserve"> ИТОГО ОБЯЗАТЕЛЬСТВ И КАПИТАЛА</t>
  </si>
  <si>
    <t>Чистый (убыток)/прибыль от операций с прочими финансовыми инструментами,  оцениваемыми по справедливой стоимости, изменения которой отражаются в составе прибыли или убытка за период</t>
  </si>
  <si>
    <t>Убытки от обесценения</t>
  </si>
  <si>
    <t xml:space="preserve"> по состоянию на 01/ 10/ 2014 года </t>
  </si>
  <si>
    <t>на 01.10.2014г</t>
  </si>
  <si>
    <t xml:space="preserve">за период с 01 01 по 30 09 2014г  </t>
  </si>
  <si>
    <t xml:space="preserve">за период с 01 01 по 30 09 2013г  </t>
  </si>
  <si>
    <t xml:space="preserve">Чистый убыток от операций с финансовыми активами, имеющимися в наличии для продажи </t>
  </si>
  <si>
    <t>Чистая прибыль/(убыток) от выбытия долгосрочных активов, в т.ч. основных средств и нематериальных активов</t>
  </si>
  <si>
    <t>И.О. ГЛАВНОГО БУХГАЛТЕРА</t>
  </si>
  <si>
    <t>ЯУШЕВА З.У.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</si>
</sst>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&quot;  &quot;;\-#,##0&quot;  &quot;"/>
    <numFmt numFmtId="181" formatCode="#,##0&quot;  &quot;;[Red]\-#,##0&quot;  &quot;"/>
    <numFmt numFmtId="182" formatCode="#,##0.00&quot;  &quot;;\-#,##0.00&quot;  &quot;"/>
    <numFmt numFmtId="183" formatCode="#,##0.00&quot;  &quot;;[Red]\-#,##0.00&quot;  &quot;"/>
    <numFmt numFmtId="184" formatCode="_-* #,##0&quot;  &quot;_-;\-* #,##0&quot;  &quot;_-;_-* &quot;-&quot;&quot;  &quot;_-;_-@_-"/>
    <numFmt numFmtId="185" formatCode="_-* #,##0_ _ _-;\-* #,##0_ _ _-;_-* &quot;-&quot;_ _ _-;_-@_-"/>
    <numFmt numFmtId="186" formatCode="_-* #,##0.00&quot;  &quot;_-;\-* #,##0.00&quot;  &quot;_-;_-* &quot;-&quot;??&quot;  &quot;_-;_-@_-"/>
    <numFmt numFmtId="187" formatCode="_-* #,##0.00_ _ _-;\-* #,##0.00_ _ _-;_-* &quot;-&quot;??_ _ _-;_-@_-"/>
    <numFmt numFmtId="188" formatCode="_-* #,##0.0_ _ _-;\-* #,##0.0_ _ _-;_-* &quot;-&quot;??_ _ _-;_-@_-"/>
    <numFmt numFmtId="189" formatCode="_-* #,##0_ _ _-;\-* #,##0_ _ _-;_-* &quot;-&quot;??_ _ _-;_-@_-"/>
  </numFmts>
  <fonts count="61">
    <font>
      <sz val="10"/>
      <name val="Arial Cyr"/>
      <family val="0"/>
    </font>
    <font>
      <sz val="10"/>
      <color indexed="63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i/>
      <sz val="9"/>
      <color indexed="8"/>
      <name val="Arial Cyr"/>
      <family val="2"/>
    </font>
    <font>
      <b/>
      <sz val="10"/>
      <color indexed="10"/>
      <name val="Arial Cyr"/>
      <family val="0"/>
    </font>
    <font>
      <i/>
      <sz val="9"/>
      <name val="Arial Cyr"/>
      <family val="0"/>
    </font>
    <font>
      <i/>
      <sz val="10"/>
      <color indexed="63"/>
      <name val="Helv"/>
      <family val="0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9"/>
      <name val="Arial Cyr"/>
      <family val="0"/>
    </font>
    <font>
      <sz val="9"/>
      <color indexed="63"/>
      <name val="Helv"/>
      <family val="0"/>
    </font>
    <font>
      <i/>
      <sz val="9"/>
      <color indexed="63"/>
      <name val="Helv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3" fontId="6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vertical="center" wrapText="1"/>
      <protection/>
    </xf>
    <xf numFmtId="3" fontId="6" fillId="0" borderId="0" xfId="53" applyNumberFormat="1" applyFont="1" applyBorder="1" applyAlignment="1">
      <alignment horizontal="center" vertical="center"/>
      <protection/>
    </xf>
    <xf numFmtId="0" fontId="18" fillId="0" borderId="0" xfId="60" applyFont="1" applyAlignment="1">
      <alignment vertical="center"/>
      <protection/>
    </xf>
    <xf numFmtId="0" fontId="18" fillId="0" borderId="0" xfId="60" applyFont="1" applyBorder="1" applyAlignment="1">
      <alignment vertical="center"/>
      <protection/>
    </xf>
    <xf numFmtId="3" fontId="18" fillId="0" borderId="0" xfId="60" applyNumberFormat="1" applyFont="1" applyBorder="1" applyAlignment="1">
      <alignment horizontal="center" vertical="center"/>
      <protection/>
    </xf>
    <xf numFmtId="0" fontId="19" fillId="0" borderId="0" xfId="60" applyFont="1" applyAlignment="1">
      <alignment vertical="center"/>
      <protection/>
    </xf>
    <xf numFmtId="0" fontId="21" fillId="0" borderId="0" xfId="60" applyFont="1" applyFill="1" applyAlignment="1">
      <alignment vertical="center" wrapText="1"/>
      <protection/>
    </xf>
    <xf numFmtId="3" fontId="21" fillId="0" borderId="0" xfId="60" applyNumberFormat="1" applyFont="1" applyFill="1" applyAlignment="1">
      <alignment horizontal="center" vertical="center" wrapText="1"/>
      <protection/>
    </xf>
    <xf numFmtId="0" fontId="20" fillId="0" borderId="0" xfId="60" applyFont="1" applyFill="1" applyAlignment="1">
      <alignment vertical="center" wrapText="1"/>
      <protection/>
    </xf>
    <xf numFmtId="3" fontId="20" fillId="0" borderId="0" xfId="60" applyNumberFormat="1" applyFont="1" applyFill="1" applyAlignment="1">
      <alignment horizontal="center" vertical="center" wrapText="1"/>
      <protection/>
    </xf>
    <xf numFmtId="3" fontId="18" fillId="0" borderId="0" xfId="60" applyNumberFormat="1" applyFont="1" applyAlignment="1">
      <alignment horizontal="center" vertical="center"/>
      <protection/>
    </xf>
    <xf numFmtId="0" fontId="5" fillId="0" borderId="0" xfId="0" applyFont="1" applyAlignment="1">
      <alignment/>
    </xf>
    <xf numFmtId="0" fontId="22" fillId="0" borderId="0" xfId="60" applyFont="1" applyAlignment="1">
      <alignment vertical="center"/>
      <protection/>
    </xf>
    <xf numFmtId="3" fontId="22" fillId="0" borderId="0" xfId="60" applyNumberFormat="1" applyFont="1" applyAlignment="1">
      <alignment horizontal="center" vertical="center"/>
      <protection/>
    </xf>
    <xf numFmtId="3" fontId="7" fillId="0" borderId="0" xfId="60" applyNumberFormat="1" applyFont="1" applyBorder="1" applyAlignment="1">
      <alignment horizontal="center" vertical="center" wrapText="1"/>
      <protection/>
    </xf>
    <xf numFmtId="3" fontId="5" fillId="0" borderId="0" xfId="0" applyNumberFormat="1" applyFont="1" applyAlignment="1">
      <alignment horizontal="center" vertical="center"/>
    </xf>
    <xf numFmtId="3" fontId="18" fillId="0" borderId="0" xfId="60" applyNumberFormat="1" applyFont="1" applyAlignment="1">
      <alignment vertical="center"/>
      <protection/>
    </xf>
    <xf numFmtId="189" fontId="18" fillId="0" borderId="0" xfId="62" applyNumberFormat="1" applyFont="1" applyAlignment="1">
      <alignment vertical="center"/>
    </xf>
    <xf numFmtId="3" fontId="5" fillId="0" borderId="0" xfId="60" applyNumberFormat="1" applyFont="1" applyBorder="1" applyAlignment="1">
      <alignment horizontal="center" vertical="center" wrapText="1"/>
      <protection/>
    </xf>
    <xf numFmtId="3" fontId="5" fillId="0" borderId="0" xfId="53" applyNumberFormat="1" applyFont="1" applyAlignment="1">
      <alignment horizontal="center" vertical="center" wrapText="1"/>
      <protection/>
    </xf>
    <xf numFmtId="3" fontId="12" fillId="0" borderId="0" xfId="64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center" vertical="center" wrapText="1"/>
      <protection/>
    </xf>
    <xf numFmtId="3" fontId="6" fillId="33" borderId="11" xfId="53" applyNumberFormat="1" applyFont="1" applyFill="1" applyBorder="1" applyAlignment="1">
      <alignment horizontal="center" vertical="center" wrapText="1"/>
      <protection/>
    </xf>
    <xf numFmtId="3" fontId="13" fillId="0" borderId="12" xfId="64" applyNumberFormat="1" applyFont="1" applyFill="1" applyBorder="1" applyAlignment="1">
      <alignment horizontal="center" vertical="center" wrapText="1"/>
    </xf>
    <xf numFmtId="3" fontId="2" fillId="0" borderId="12" xfId="53" applyNumberFormat="1" applyFont="1" applyFill="1" applyBorder="1" applyAlignment="1">
      <alignment horizontal="center" vertical="center" wrapText="1"/>
      <protection/>
    </xf>
    <xf numFmtId="3" fontId="26" fillId="0" borderId="12" xfId="53" applyNumberFormat="1" applyFont="1" applyFill="1" applyBorder="1" applyAlignment="1">
      <alignment horizontal="center" vertical="center" wrapText="1"/>
      <protection/>
    </xf>
    <xf numFmtId="3" fontId="14" fillId="0" borderId="12" xfId="64" applyNumberFormat="1" applyFont="1" applyFill="1" applyBorder="1" applyAlignment="1">
      <alignment horizontal="center" vertical="center" wrapText="1"/>
    </xf>
    <xf numFmtId="3" fontId="13" fillId="0" borderId="12" xfId="53" applyNumberFormat="1" applyFont="1" applyBorder="1" applyAlignment="1">
      <alignment horizontal="center" vertical="center"/>
      <protection/>
    </xf>
    <xf numFmtId="3" fontId="19" fillId="34" borderId="12" xfId="62" applyNumberFormat="1" applyFont="1" applyFill="1" applyBorder="1" applyAlignment="1">
      <alignment horizontal="center" vertical="center" wrapText="1"/>
    </xf>
    <xf numFmtId="3" fontId="12" fillId="0" borderId="12" xfId="64" applyNumberFormat="1" applyFont="1" applyFill="1" applyBorder="1" applyAlignment="1">
      <alignment horizontal="center" vertical="center" wrapText="1"/>
    </xf>
    <xf numFmtId="3" fontId="6" fillId="34" borderId="12" xfId="62" applyNumberFormat="1" applyFont="1" applyFill="1" applyBorder="1" applyAlignment="1">
      <alignment horizontal="center" vertical="center" wrapText="1"/>
    </xf>
    <xf numFmtId="3" fontId="12" fillId="0" borderId="12" xfId="53" applyNumberFormat="1" applyFont="1" applyBorder="1" applyAlignment="1">
      <alignment horizontal="center" vertical="center" wrapText="1"/>
      <protection/>
    </xf>
    <xf numFmtId="3" fontId="2" fillId="0" borderId="12" xfId="60" applyNumberFormat="1" applyFont="1" applyFill="1" applyBorder="1" applyAlignment="1">
      <alignment horizontal="center" vertical="center"/>
      <protection/>
    </xf>
    <xf numFmtId="3" fontId="6" fillId="34" borderId="12" xfId="60" applyNumberFormat="1" applyFont="1" applyFill="1" applyBorder="1" applyAlignment="1">
      <alignment horizontal="center" vertical="center" wrapText="1"/>
      <protection/>
    </xf>
    <xf numFmtId="3" fontId="12" fillId="0" borderId="13" xfId="53" applyNumberFormat="1" applyFont="1" applyBorder="1" applyAlignment="1">
      <alignment horizontal="center" vertical="center" wrapText="1"/>
      <protection/>
    </xf>
    <xf numFmtId="3" fontId="13" fillId="0" borderId="14" xfId="64" applyNumberFormat="1" applyFont="1" applyFill="1" applyBorder="1" applyAlignment="1">
      <alignment horizontal="center" vertical="center" wrapText="1"/>
    </xf>
    <xf numFmtId="3" fontId="2" fillId="0" borderId="14" xfId="53" applyNumberFormat="1" applyFont="1" applyFill="1" applyBorder="1" applyAlignment="1">
      <alignment horizontal="center" vertical="center" wrapText="1"/>
      <protection/>
    </xf>
    <xf numFmtId="3" fontId="26" fillId="0" borderId="14" xfId="53" applyNumberFormat="1" applyFont="1" applyFill="1" applyBorder="1" applyAlignment="1">
      <alignment horizontal="center" vertical="center" wrapText="1"/>
      <protection/>
    </xf>
    <xf numFmtId="3" fontId="14" fillId="0" borderId="14" xfId="64" applyNumberFormat="1" applyFont="1" applyFill="1" applyBorder="1" applyAlignment="1">
      <alignment horizontal="center" vertical="center" wrapText="1"/>
    </xf>
    <xf numFmtId="3" fontId="13" fillId="0" borderId="14" xfId="53" applyNumberFormat="1" applyFont="1" applyBorder="1" applyAlignment="1">
      <alignment horizontal="center" vertical="center"/>
      <protection/>
    </xf>
    <xf numFmtId="3" fontId="19" fillId="34" borderId="14" xfId="62" applyNumberFormat="1" applyFont="1" applyFill="1" applyBorder="1" applyAlignment="1">
      <alignment horizontal="center" vertical="center" wrapText="1"/>
    </xf>
    <xf numFmtId="3" fontId="12" fillId="0" borderId="14" xfId="64" applyNumberFormat="1" applyFont="1" applyFill="1" applyBorder="1" applyAlignment="1">
      <alignment horizontal="center" vertical="center" wrapText="1"/>
    </xf>
    <xf numFmtId="3" fontId="12" fillId="0" borderId="14" xfId="53" applyNumberFormat="1" applyFont="1" applyBorder="1" applyAlignment="1">
      <alignment horizontal="center" vertical="center" wrapText="1"/>
      <protection/>
    </xf>
    <xf numFmtId="3" fontId="6" fillId="34" borderId="15" xfId="60" applyNumberFormat="1" applyFont="1" applyFill="1" applyBorder="1" applyAlignment="1">
      <alignment horizontal="center" vertical="center" wrapText="1"/>
      <protection/>
    </xf>
    <xf numFmtId="0" fontId="19" fillId="33" borderId="10" xfId="53" applyFont="1" applyFill="1" applyBorder="1" applyAlignment="1">
      <alignment horizontal="center" vertical="center" wrapText="1"/>
      <protection/>
    </xf>
    <xf numFmtId="3" fontId="19" fillId="33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53" applyFont="1" applyAlignment="1">
      <alignment horizontal="center" vertical="center" wrapText="1"/>
      <protection/>
    </xf>
    <xf numFmtId="0" fontId="1" fillId="0" borderId="0" xfId="53" applyAlignment="1">
      <alignment horizontal="center" vertical="center"/>
      <protection/>
    </xf>
    <xf numFmtId="3" fontId="12" fillId="0" borderId="16" xfId="53" applyNumberFormat="1" applyFont="1" applyBorder="1" applyAlignment="1">
      <alignment horizontal="center" vertical="center" wrapText="1"/>
      <protection/>
    </xf>
    <xf numFmtId="0" fontId="24" fillId="0" borderId="0" xfId="53" applyFont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3" fontId="1" fillId="0" borderId="0" xfId="53" applyNumberFormat="1" applyAlignment="1">
      <alignment horizontal="center" vertical="center"/>
      <protection/>
    </xf>
    <xf numFmtId="0" fontId="1" fillId="0" borderId="0" xfId="53" applyBorder="1" applyAlignment="1">
      <alignment horizontal="center" vertical="center"/>
      <protection/>
    </xf>
    <xf numFmtId="0" fontId="17" fillId="0" borderId="0" xfId="53" applyFont="1" applyBorder="1" applyAlignment="1">
      <alignment horizontal="center" vertical="center"/>
      <protection/>
    </xf>
    <xf numFmtId="0" fontId="17" fillId="0" borderId="0" xfId="53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25" fillId="0" borderId="0" xfId="53" applyFont="1" applyBorder="1" applyAlignment="1">
      <alignment horizontal="center" vertical="center"/>
      <protection/>
    </xf>
    <xf numFmtId="0" fontId="25" fillId="0" borderId="0" xfId="53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" fillId="0" borderId="0" xfId="53" applyFill="1" applyAlignment="1">
      <alignment horizontal="center" vertical="center"/>
      <protection/>
    </xf>
    <xf numFmtId="0" fontId="15" fillId="0" borderId="0" xfId="53" applyFont="1" applyFill="1" applyBorder="1" applyAlignment="1">
      <alignment horizontal="center" vertical="center"/>
      <protection/>
    </xf>
    <xf numFmtId="3" fontId="1" fillId="0" borderId="0" xfId="53" applyNumberFormat="1" applyBorder="1" applyAlignment="1">
      <alignment horizontal="center" vertical="center"/>
      <protection/>
    </xf>
    <xf numFmtId="0" fontId="1" fillId="0" borderId="0" xfId="53" applyFill="1" applyBorder="1" applyAlignment="1">
      <alignment horizontal="center" vertical="center"/>
      <protection/>
    </xf>
    <xf numFmtId="1" fontId="12" fillId="0" borderId="0" xfId="64" applyNumberFormat="1" applyFont="1" applyFill="1" applyBorder="1" applyAlignment="1">
      <alignment horizontal="center" vertical="center" wrapText="1"/>
    </xf>
    <xf numFmtId="0" fontId="6" fillId="0" borderId="0" xfId="60" applyFont="1" applyFill="1" applyBorder="1" applyAlignment="1">
      <alignment horizontal="center" vertical="center"/>
      <protection/>
    </xf>
    <xf numFmtId="0" fontId="12" fillId="0" borderId="17" xfId="53" applyFont="1" applyBorder="1" applyAlignment="1">
      <alignment horizontal="left" vertical="center" wrapText="1"/>
      <protection/>
    </xf>
    <xf numFmtId="1" fontId="13" fillId="0" borderId="18" xfId="64" applyNumberFormat="1" applyFont="1" applyFill="1" applyBorder="1" applyAlignment="1">
      <alignment horizontal="left" vertical="center" wrapText="1"/>
    </xf>
    <xf numFmtId="0" fontId="26" fillId="0" borderId="18" xfId="53" applyFont="1" applyFill="1" applyBorder="1" applyAlignment="1">
      <alignment horizontal="left" vertical="center" wrapText="1"/>
      <protection/>
    </xf>
    <xf numFmtId="1" fontId="14" fillId="0" borderId="18" xfId="64" applyNumberFormat="1" applyFont="1" applyFill="1" applyBorder="1" applyAlignment="1">
      <alignment horizontal="left" vertical="center" wrapText="1"/>
    </xf>
    <xf numFmtId="0" fontId="2" fillId="0" borderId="18" xfId="53" applyFont="1" applyFill="1" applyBorder="1" applyAlignment="1">
      <alignment horizontal="left" vertical="center" wrapText="1"/>
      <protection/>
    </xf>
    <xf numFmtId="0" fontId="13" fillId="0" borderId="18" xfId="53" applyFont="1" applyBorder="1" applyAlignment="1">
      <alignment horizontal="left" vertical="center"/>
      <protection/>
    </xf>
    <xf numFmtId="1" fontId="12" fillId="34" borderId="18" xfId="64" applyNumberFormat="1" applyFont="1" applyFill="1" applyBorder="1" applyAlignment="1">
      <alignment horizontal="left" vertical="center" wrapText="1"/>
    </xf>
    <xf numFmtId="1" fontId="12" fillId="0" borderId="18" xfId="64" applyNumberFormat="1" applyFont="1" applyFill="1" applyBorder="1" applyAlignment="1">
      <alignment horizontal="left" vertical="center" wrapText="1"/>
    </xf>
    <xf numFmtId="0" fontId="12" fillId="0" borderId="18" xfId="53" applyFont="1" applyBorder="1" applyAlignment="1">
      <alignment horizontal="left" vertical="center" wrapText="1"/>
      <protection/>
    </xf>
    <xf numFmtId="1" fontId="13" fillId="0" borderId="19" xfId="64" applyNumberFormat="1" applyFont="1" applyFill="1" applyBorder="1" applyAlignment="1">
      <alignment horizontal="left" vertical="center" wrapText="1"/>
    </xf>
    <xf numFmtId="1" fontId="12" fillId="34" borderId="20" xfId="6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60" applyFont="1" applyBorder="1" applyAlignment="1">
      <alignment horizontal="left" vertical="center"/>
      <protection/>
    </xf>
    <xf numFmtId="3" fontId="21" fillId="0" borderId="21" xfId="60" applyNumberFormat="1" applyFont="1" applyFill="1" applyBorder="1" applyAlignment="1">
      <alignment horizontal="center" vertical="center" wrapText="1"/>
      <protection/>
    </xf>
    <xf numFmtId="3" fontId="18" fillId="0" borderId="21" xfId="60" applyNumberFormat="1" applyFont="1" applyFill="1" applyBorder="1" applyAlignment="1">
      <alignment horizontal="center" vertical="center"/>
      <protection/>
    </xf>
    <xf numFmtId="3" fontId="19" fillId="0" borderId="21" xfId="60" applyNumberFormat="1" applyFont="1" applyFill="1" applyBorder="1" applyAlignment="1">
      <alignment horizontal="center" vertical="center"/>
      <protection/>
    </xf>
    <xf numFmtId="3" fontId="2" fillId="0" borderId="21" xfId="60" applyNumberFormat="1" applyFont="1" applyFill="1" applyBorder="1" applyAlignment="1">
      <alignment horizontal="center" vertical="center" wrapText="1"/>
      <protection/>
    </xf>
    <xf numFmtId="3" fontId="20" fillId="0" borderId="21" xfId="60" applyNumberFormat="1" applyFont="1" applyFill="1" applyBorder="1" applyAlignment="1">
      <alignment horizontal="center" vertical="center" wrapText="1"/>
      <protection/>
    </xf>
    <xf numFmtId="0" fontId="20" fillId="0" borderId="22" xfId="60" applyFont="1" applyFill="1" applyBorder="1" applyAlignment="1">
      <alignment vertical="center" wrapText="1"/>
      <protection/>
    </xf>
    <xf numFmtId="3" fontId="20" fillId="0" borderId="23" xfId="60" applyNumberFormat="1" applyFont="1" applyFill="1" applyBorder="1" applyAlignment="1">
      <alignment horizontal="center" vertical="center" wrapText="1"/>
      <protection/>
    </xf>
    <xf numFmtId="3" fontId="20" fillId="0" borderId="24" xfId="60" applyNumberFormat="1" applyFont="1" applyFill="1" applyBorder="1" applyAlignment="1">
      <alignment horizontal="center" vertical="center" wrapText="1"/>
      <protection/>
    </xf>
    <xf numFmtId="0" fontId="21" fillId="0" borderId="19" xfId="60" applyFont="1" applyFill="1" applyBorder="1" applyAlignment="1">
      <alignment vertical="center" wrapText="1"/>
      <protection/>
    </xf>
    <xf numFmtId="3" fontId="20" fillId="0" borderId="25" xfId="60" applyNumberFormat="1" applyFont="1" applyFill="1" applyBorder="1" applyAlignment="1">
      <alignment horizontal="center" vertical="center" wrapText="1"/>
      <protection/>
    </xf>
    <xf numFmtId="0" fontId="21" fillId="0" borderId="19" xfId="60" applyFont="1" applyFill="1" applyBorder="1" applyAlignment="1" quotePrefix="1">
      <alignment vertical="center" wrapText="1"/>
      <protection/>
    </xf>
    <xf numFmtId="0" fontId="20" fillId="0" borderId="19" xfId="60" applyFont="1" applyFill="1" applyBorder="1" applyAlignment="1">
      <alignment vertical="center" wrapText="1"/>
      <protection/>
    </xf>
    <xf numFmtId="0" fontId="19" fillId="35" borderId="26" xfId="60" applyFont="1" applyFill="1" applyBorder="1" applyAlignment="1">
      <alignment vertical="center" wrapText="1"/>
      <protection/>
    </xf>
    <xf numFmtId="3" fontId="20" fillId="35" borderId="27" xfId="60" applyNumberFormat="1" applyFont="1" applyFill="1" applyBorder="1" applyAlignment="1">
      <alignment horizontal="center" vertical="center" wrapText="1"/>
      <protection/>
    </xf>
    <xf numFmtId="3" fontId="20" fillId="35" borderId="28" xfId="60" applyNumberFormat="1" applyFont="1" applyFill="1" applyBorder="1" applyAlignment="1">
      <alignment horizontal="center" vertical="center" wrapText="1"/>
      <protection/>
    </xf>
    <xf numFmtId="0" fontId="19" fillId="0" borderId="22" xfId="53" applyFont="1" applyFill="1" applyBorder="1" applyAlignment="1">
      <alignment horizontal="center" vertical="center" wrapText="1"/>
      <protection/>
    </xf>
    <xf numFmtId="3" fontId="19" fillId="0" borderId="23" xfId="53" applyNumberFormat="1" applyFont="1" applyFill="1" applyBorder="1" applyAlignment="1">
      <alignment horizontal="center" vertical="center" wrapText="1"/>
      <protection/>
    </xf>
    <xf numFmtId="3" fontId="19" fillId="0" borderId="24" xfId="53" applyNumberFormat="1" applyFont="1" applyFill="1" applyBorder="1" applyAlignment="1">
      <alignment horizontal="center" vertical="center" wrapText="1"/>
      <protection/>
    </xf>
    <xf numFmtId="3" fontId="19" fillId="0" borderId="25" xfId="60" applyNumberFormat="1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vertical="center" wrapText="1"/>
      <protection/>
    </xf>
    <xf numFmtId="0" fontId="20" fillId="0" borderId="26" xfId="60" applyFont="1" applyFill="1" applyBorder="1" applyAlignment="1">
      <alignment vertical="center" wrapText="1"/>
      <protection/>
    </xf>
    <xf numFmtId="3" fontId="19" fillId="0" borderId="27" xfId="60" applyNumberFormat="1" applyFont="1" applyFill="1" applyBorder="1" applyAlignment="1">
      <alignment horizontal="center" vertical="center"/>
      <protection/>
    </xf>
    <xf numFmtId="3" fontId="19" fillId="0" borderId="28" xfId="60" applyNumberFormat="1" applyFont="1" applyFill="1" applyBorder="1" applyAlignment="1">
      <alignment horizontal="center" vertical="center"/>
      <protection/>
    </xf>
    <xf numFmtId="0" fontId="16" fillId="0" borderId="29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0" fontId="2" fillId="0" borderId="19" xfId="60" applyFont="1" applyFill="1" applyBorder="1" applyAlignment="1">
      <alignment vertical="center" wrapText="1"/>
      <protection/>
    </xf>
    <xf numFmtId="3" fontId="2" fillId="0" borderId="21" xfId="60" applyNumberFormat="1" applyFont="1" applyFill="1" applyBorder="1" applyAlignment="1">
      <alignment horizontal="center" vertical="center" wrapText="1"/>
      <protection/>
    </xf>
    <xf numFmtId="0" fontId="21" fillId="0" borderId="21" xfId="60" applyFont="1" applyFill="1" applyBorder="1" applyAlignment="1">
      <alignment vertical="center" wrapText="1"/>
      <protection/>
    </xf>
    <xf numFmtId="0" fontId="18" fillId="0" borderId="0" xfId="60" applyFont="1" applyAlignment="1">
      <alignment horizontal="center" vertical="center"/>
      <protection/>
    </xf>
    <xf numFmtId="3" fontId="6" fillId="0" borderId="0" xfId="60" applyNumberFormat="1" applyFont="1" applyBorder="1" applyAlignment="1">
      <alignment horizontal="left" vertical="center"/>
      <protection/>
    </xf>
    <xf numFmtId="0" fontId="7" fillId="0" borderId="0" xfId="53" applyNumberFormat="1" applyFont="1" applyAlignment="1">
      <alignment horizontal="center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9" fillId="0" borderId="0" xfId="53" applyFont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0" fontId="7" fillId="0" borderId="0" xfId="60" applyNumberFormat="1" applyFont="1" applyAlignment="1">
      <alignment horizontal="center" vertical="center" wrapText="1"/>
      <protection/>
    </xf>
    <xf numFmtId="0" fontId="8" fillId="0" borderId="0" xfId="60" applyFont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_Лист1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zoomScalePageLayoutView="0" workbookViewId="0" topLeftCell="A40">
      <selection activeCell="A5" sqref="A5:C5"/>
    </sheetView>
  </sheetViews>
  <sheetFormatPr defaultColWidth="9.00390625" defaultRowHeight="12.75"/>
  <cols>
    <col min="1" max="1" width="52.75390625" style="50" customWidth="1"/>
    <col min="2" max="3" width="25.875" style="51" customWidth="1"/>
    <col min="4" max="32" width="16.75390625" style="50" customWidth="1"/>
    <col min="33" max="16384" width="9.125" style="50" customWidth="1"/>
  </cols>
  <sheetData>
    <row r="1" ht="12.75">
      <c r="A1" s="82" t="s">
        <v>9</v>
      </c>
    </row>
    <row r="3" spans="1:17" ht="12.75">
      <c r="A3" s="52"/>
      <c r="B3" s="23"/>
      <c r="C3" s="5" t="s">
        <v>10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2.75" customHeight="1">
      <c r="A4" s="115" t="s">
        <v>47</v>
      </c>
      <c r="B4" s="115"/>
      <c r="C4" s="115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2.75">
      <c r="A5" s="116" t="s">
        <v>48</v>
      </c>
      <c r="B5" s="116"/>
      <c r="C5" s="116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2.75">
      <c r="A6" s="117" t="s">
        <v>11</v>
      </c>
      <c r="B6" s="117"/>
      <c r="C6" s="117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2.75">
      <c r="A7" s="116" t="s">
        <v>86</v>
      </c>
      <c r="B7" s="116"/>
      <c r="C7" s="11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3.5" thickBot="1">
      <c r="A8" s="118" t="s">
        <v>0</v>
      </c>
      <c r="B8" s="118"/>
      <c r="C8" s="118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21" customHeight="1" thickBot="1">
      <c r="A9" s="25" t="s">
        <v>1</v>
      </c>
      <c r="B9" s="26" t="s">
        <v>87</v>
      </c>
      <c r="C9" s="26" t="s">
        <v>64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2.75">
      <c r="A10" s="71" t="s">
        <v>12</v>
      </c>
      <c r="B10" s="38"/>
      <c r="C10" s="54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2.75">
      <c r="A11" s="72" t="s">
        <v>13</v>
      </c>
      <c r="B11" s="39">
        <f>184893998+16023433</f>
        <v>200917431</v>
      </c>
      <c r="C11" s="27">
        <f>169252395+18429752</f>
        <v>187682147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38.25">
      <c r="A12" s="72" t="s">
        <v>41</v>
      </c>
      <c r="B12" s="39">
        <v>100988</v>
      </c>
      <c r="C12" s="27">
        <v>8246.98360038735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s="56" customFormat="1" ht="12">
      <c r="A13" s="73" t="s">
        <v>16</v>
      </c>
      <c r="B13" s="41"/>
      <c r="C13" s="29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s="56" customFormat="1" ht="12">
      <c r="A14" s="74" t="s">
        <v>19</v>
      </c>
      <c r="B14" s="42">
        <v>18</v>
      </c>
      <c r="C14" s="30">
        <v>7570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25.5">
      <c r="A15" s="72" t="s">
        <v>54</v>
      </c>
      <c r="B15" s="39">
        <v>21656537</v>
      </c>
      <c r="C15" s="27">
        <v>94062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12.75">
      <c r="A16" s="75" t="s">
        <v>53</v>
      </c>
      <c r="B16" s="40">
        <v>13939881</v>
      </c>
      <c r="C16" s="28">
        <v>9763429.71001</v>
      </c>
      <c r="D16" s="5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5.5">
      <c r="A17" s="72" t="s">
        <v>43</v>
      </c>
      <c r="B17" s="39">
        <v>581190268</v>
      </c>
      <c r="C17" s="27">
        <v>527587022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12.75">
      <c r="A18" s="76" t="s">
        <v>55</v>
      </c>
      <c r="B18" s="43">
        <v>1131705</v>
      </c>
      <c r="C18" s="31">
        <v>1127870</v>
      </c>
      <c r="D18" s="5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12.75">
      <c r="A19" s="72" t="s">
        <v>14</v>
      </c>
      <c r="B19" s="39">
        <v>3627110</v>
      </c>
      <c r="C19" s="27">
        <v>3632941</v>
      </c>
      <c r="D19" s="58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5.5">
      <c r="A20" s="72" t="s">
        <v>42</v>
      </c>
      <c r="B20" s="39">
        <v>17830168</v>
      </c>
      <c r="C20" s="27">
        <v>18275321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12.75">
      <c r="A21" s="76" t="s">
        <v>56</v>
      </c>
      <c r="B21" s="43">
        <v>5164736</v>
      </c>
      <c r="C21" s="31">
        <v>5164736</v>
      </c>
      <c r="D21" s="58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12.75">
      <c r="A22" s="72" t="s">
        <v>15</v>
      </c>
      <c r="B22" s="39">
        <f>8980722+1313</f>
        <v>8982035</v>
      </c>
      <c r="C22" s="27">
        <f>4941021+(21554855-3169956)+1313</f>
        <v>23327233</v>
      </c>
      <c r="D22" s="5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2.75">
      <c r="A23" s="74" t="s">
        <v>16</v>
      </c>
      <c r="B23" s="42"/>
      <c r="C23" s="30"/>
      <c r="D23" s="58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s="61" customFormat="1" ht="12.75">
      <c r="A24" s="74" t="s">
        <v>17</v>
      </c>
      <c r="B24" s="42">
        <v>4279</v>
      </c>
      <c r="C24" s="30">
        <v>3569</v>
      </c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s="61" customFormat="1" ht="12.75">
      <c r="A25" s="74" t="s">
        <v>18</v>
      </c>
      <c r="B25" s="42">
        <v>1688822</v>
      </c>
      <c r="C25" s="30">
        <v>3206638</v>
      </c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s="61" customFormat="1" ht="12.75">
      <c r="A26" s="74" t="s">
        <v>68</v>
      </c>
      <c r="B26" s="42">
        <v>4474931</v>
      </c>
      <c r="C26" s="30">
        <f>21554855-3169956</f>
        <v>18384899</v>
      </c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ht="12.75">
      <c r="A27" s="77" t="s">
        <v>20</v>
      </c>
      <c r="B27" s="44">
        <f>SUM(B11:B25)-B24-B25-B23-B14</f>
        <v>854540859</v>
      </c>
      <c r="C27" s="32">
        <f>SUM(C11:C25)-C24-C25-C23-C14</f>
        <v>776663008.6936104</v>
      </c>
      <c r="D27" s="58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12.75">
      <c r="A28" s="78" t="s">
        <v>21</v>
      </c>
      <c r="B28" s="45"/>
      <c r="C28" s="33"/>
      <c r="D28" s="5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39.75" customHeight="1">
      <c r="A29" s="72" t="s">
        <v>41</v>
      </c>
      <c r="B29" s="39">
        <v>27000</v>
      </c>
      <c r="C29" s="27">
        <v>15660</v>
      </c>
      <c r="D29" s="5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s="64" customFormat="1" ht="12">
      <c r="A30" s="74" t="s">
        <v>16</v>
      </c>
      <c r="B30" s="42"/>
      <c r="C30" s="30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 s="64" customFormat="1" ht="12">
      <c r="A31" s="74" t="s">
        <v>19</v>
      </c>
      <c r="B31" s="42">
        <v>27000</v>
      </c>
      <c r="C31" s="30">
        <v>15660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</row>
    <row r="32" spans="1:17" ht="12.75" hidden="1">
      <c r="A32" s="72" t="s">
        <v>22</v>
      </c>
      <c r="B32" s="39"/>
      <c r="C32" s="27">
        <v>0</v>
      </c>
      <c r="D32" s="58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25.5">
      <c r="A33" s="72" t="s">
        <v>81</v>
      </c>
      <c r="B33" s="39">
        <v>9373344</v>
      </c>
      <c r="C33" s="27">
        <v>8296491</v>
      </c>
      <c r="D33" s="5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2.75">
      <c r="A34" s="72" t="s">
        <v>57</v>
      </c>
      <c r="B34" s="39">
        <v>693043961</v>
      </c>
      <c r="C34" s="27">
        <v>572030478</v>
      </c>
      <c r="D34" s="58"/>
      <c r="E34" s="57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12.75">
      <c r="A35" s="72" t="s">
        <v>59</v>
      </c>
      <c r="B35" s="39">
        <v>23460579</v>
      </c>
      <c r="C35" s="27">
        <v>31131142</v>
      </c>
      <c r="D35" s="65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2.75">
      <c r="A36" s="72" t="s">
        <v>23</v>
      </c>
      <c r="B36" s="39">
        <v>38858326</v>
      </c>
      <c r="C36" s="27">
        <v>79313244</v>
      </c>
      <c r="D36" s="66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2.75">
      <c r="A37" s="72" t="s">
        <v>58</v>
      </c>
      <c r="B37" s="39">
        <v>16126531</v>
      </c>
      <c r="C37" s="27">
        <v>13628402</v>
      </c>
      <c r="D37" s="66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2.75">
      <c r="A38" s="72" t="s">
        <v>24</v>
      </c>
      <c r="B38" s="39">
        <f>451749+2442503</f>
        <v>2894252</v>
      </c>
      <c r="C38" s="27">
        <f>3132078+441215</f>
        <v>3573293</v>
      </c>
      <c r="D38" s="65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s="56" customFormat="1" ht="12">
      <c r="A39" s="74" t="s">
        <v>16</v>
      </c>
      <c r="B39" s="42"/>
      <c r="C39" s="30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s="64" customFormat="1" ht="12">
      <c r="A40" s="107" t="s">
        <v>65</v>
      </c>
      <c r="B40" s="108">
        <v>451749</v>
      </c>
      <c r="C40" s="109">
        <f>441215</f>
        <v>441215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s="64" customFormat="1" ht="12">
      <c r="A41" s="74" t="s">
        <v>25</v>
      </c>
      <c r="B41" s="42">
        <v>1602800</v>
      </c>
      <c r="C41" s="30">
        <v>2085607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ht="12.75">
      <c r="A42" s="77" t="s">
        <v>26</v>
      </c>
      <c r="B42" s="34">
        <f>SUM(B29:B41)-B39-B41-B31-B40</f>
        <v>783783993</v>
      </c>
      <c r="C42" s="34">
        <f>SUM(C29:C41)-C39-C41-C31-C40</f>
        <v>707988710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2.75">
      <c r="A43" s="79" t="s">
        <v>27</v>
      </c>
      <c r="B43" s="46"/>
      <c r="C43" s="35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2.75">
      <c r="A44" s="72" t="s">
        <v>44</v>
      </c>
      <c r="B44" s="36">
        <f>SUM(B46:B46)</f>
        <v>168170444</v>
      </c>
      <c r="C44" s="36">
        <f>SUM(C46:C46)</f>
        <v>168170444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2.75">
      <c r="A45" s="72" t="s">
        <v>28</v>
      </c>
      <c r="B45" s="39"/>
      <c r="C45" s="27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12.75">
      <c r="A46" s="74" t="s">
        <v>29</v>
      </c>
      <c r="B46" s="42">
        <v>168170444</v>
      </c>
      <c r="C46" s="30">
        <v>168170444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2.75">
      <c r="A47" s="72" t="s">
        <v>71</v>
      </c>
      <c r="B47" s="39">
        <v>359002</v>
      </c>
      <c r="C47" s="27">
        <v>359002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ht="12.75">
      <c r="A48" s="72" t="s">
        <v>30</v>
      </c>
      <c r="B48" s="39">
        <v>-291974</v>
      </c>
      <c r="C48" s="27">
        <v>-291974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ht="12.75">
      <c r="A49" s="72" t="s">
        <v>66</v>
      </c>
      <c r="B49" s="39">
        <v>15181181</v>
      </c>
      <c r="C49" s="27">
        <v>15181181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ht="25.5">
      <c r="A50" s="80" t="s">
        <v>67</v>
      </c>
      <c r="B50" s="39">
        <v>269977</v>
      </c>
      <c r="C50" s="27">
        <v>0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ht="12.75">
      <c r="A51" s="72" t="s">
        <v>60</v>
      </c>
      <c r="B51" s="39">
        <f>-1761850-111169914</f>
        <v>-112931764</v>
      </c>
      <c r="C51" s="27">
        <f>-112982504-1761850</f>
        <v>-114744354</v>
      </c>
      <c r="D51" s="6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1:17" ht="12.75">
      <c r="A52" s="77" t="s">
        <v>82</v>
      </c>
      <c r="B52" s="37">
        <f>B44+B47+B48+B49+B51+B50</f>
        <v>70756866</v>
      </c>
      <c r="C52" s="37">
        <f>C44+C47+C48+C49+C51+C50</f>
        <v>68674299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1:17" ht="13.5" thickBot="1">
      <c r="A53" s="81" t="s">
        <v>83</v>
      </c>
      <c r="B53" s="47">
        <f>B52+B42</f>
        <v>854540859</v>
      </c>
      <c r="C53" s="47">
        <f>C52+C42</f>
        <v>776663009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68"/>
      <c r="Q53" s="68"/>
    </row>
    <row r="54" spans="1:17" ht="12.75">
      <c r="A54" s="69"/>
      <c r="B54" s="24"/>
      <c r="C54" s="24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68"/>
      <c r="Q54" s="68"/>
    </row>
    <row r="55" spans="1:17" ht="12.75">
      <c r="A55" s="69"/>
      <c r="B55" s="24"/>
      <c r="C55" s="24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68"/>
      <c r="Q55" s="68"/>
    </row>
    <row r="56" spans="1:32" ht="21.75" customHeight="1">
      <c r="A56" s="83" t="s">
        <v>79</v>
      </c>
      <c r="B56" s="3"/>
      <c r="C56" s="114" t="s">
        <v>80</v>
      </c>
      <c r="D56" s="2"/>
      <c r="E56" s="2"/>
      <c r="F56" s="2"/>
      <c r="G56" s="2"/>
      <c r="H56" s="2"/>
      <c r="I56" s="2"/>
      <c r="J56" s="2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2"/>
      <c r="AA56" s="2"/>
      <c r="AB56" s="2"/>
      <c r="AC56" s="2"/>
      <c r="AD56" s="2"/>
      <c r="AE56" s="2"/>
      <c r="AF56" s="2"/>
    </row>
    <row r="57" spans="1:32" ht="21.75" customHeight="1">
      <c r="A57" s="83"/>
      <c r="B57" s="3"/>
      <c r="C57" s="114"/>
      <c r="D57" s="2"/>
      <c r="E57" s="2"/>
      <c r="F57" s="2"/>
      <c r="G57" s="2"/>
      <c r="H57" s="2"/>
      <c r="I57" s="2"/>
      <c r="J57" s="2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2"/>
      <c r="AA57" s="2"/>
      <c r="AB57" s="2"/>
      <c r="AC57" s="2"/>
      <c r="AD57" s="2"/>
      <c r="AE57" s="2"/>
      <c r="AF57" s="2"/>
    </row>
    <row r="58" spans="1:32" ht="27" customHeight="1">
      <c r="A58" s="83" t="s">
        <v>92</v>
      </c>
      <c r="B58" s="3"/>
      <c r="C58" s="114" t="s">
        <v>93</v>
      </c>
      <c r="D58" s="2"/>
      <c r="E58" s="2"/>
      <c r="F58" s="2"/>
      <c r="G58" s="2"/>
      <c r="H58" s="2"/>
      <c r="I58" s="2"/>
      <c r="J58" s="2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2"/>
      <c r="AA58" s="2"/>
      <c r="AB58" s="2"/>
      <c r="AC58" s="2"/>
      <c r="AD58" s="2"/>
      <c r="AE58" s="2"/>
      <c r="AF58" s="2"/>
    </row>
  </sheetData>
  <sheetProtection/>
  <mergeCells count="5">
    <mergeCell ref="A4:C4"/>
    <mergeCell ref="A5:C5"/>
    <mergeCell ref="A6:C6"/>
    <mergeCell ref="A7:C7"/>
    <mergeCell ref="A8:C8"/>
  </mergeCells>
  <printOptions/>
  <pageMargins left="0.9448818897637796" right="0.5511811023622047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2"/>
  <sheetViews>
    <sheetView tabSelected="1" zoomScalePageLayoutView="0" workbookViewId="0" topLeftCell="A1">
      <selection activeCell="A26" sqref="A26:IV26"/>
    </sheetView>
  </sheetViews>
  <sheetFormatPr defaultColWidth="9.00390625" defaultRowHeight="12.75"/>
  <cols>
    <col min="1" max="1" width="47.375" style="6" customWidth="1"/>
    <col min="2" max="3" width="21.375" style="14" customWidth="1"/>
    <col min="4" max="4" width="9.125" style="6" customWidth="1"/>
    <col min="5" max="5" width="0" style="6" hidden="1" customWidth="1"/>
    <col min="6" max="6" width="14.125" style="6" bestFit="1" customWidth="1"/>
    <col min="7" max="7" width="13.125" style="6" customWidth="1"/>
    <col min="8" max="16384" width="9.125" style="6" customWidth="1"/>
  </cols>
  <sheetData>
    <row r="1" spans="1:3" ht="12.75">
      <c r="A1" s="15" t="s">
        <v>9</v>
      </c>
      <c r="B1" s="19"/>
      <c r="C1" s="19"/>
    </row>
    <row r="2" spans="1:3" ht="12.75">
      <c r="A2" s="16"/>
      <c r="B2" s="17"/>
      <c r="C2" s="17"/>
    </row>
    <row r="3" spans="1:3" ht="12.75">
      <c r="A3" s="4"/>
      <c r="B3" s="22"/>
      <c r="C3" s="18" t="s">
        <v>8</v>
      </c>
    </row>
    <row r="4" spans="1:3" ht="12.75">
      <c r="A4" s="119" t="s">
        <v>52</v>
      </c>
      <c r="B4" s="119"/>
      <c r="C4" s="119"/>
    </row>
    <row r="5" spans="1:3" ht="12.75">
      <c r="A5" s="120" t="s">
        <v>45</v>
      </c>
      <c r="B5" s="120"/>
      <c r="C5" s="120"/>
    </row>
    <row r="6" spans="1:3" ht="12.75">
      <c r="A6" s="120" t="s">
        <v>40</v>
      </c>
      <c r="B6" s="120"/>
      <c r="C6" s="120"/>
    </row>
    <row r="7" spans="1:3" ht="12.75">
      <c r="A7" s="120" t="s">
        <v>88</v>
      </c>
      <c r="B7" s="120"/>
      <c r="C7" s="120"/>
    </row>
    <row r="8" spans="1:3" ht="12.75">
      <c r="A8" s="121" t="s">
        <v>0</v>
      </c>
      <c r="B8" s="121"/>
      <c r="C8" s="121"/>
    </row>
    <row r="9" spans="1:3" ht="13.5" thickBot="1">
      <c r="A9" s="7"/>
      <c r="B9" s="8"/>
      <c r="C9" s="8"/>
    </row>
    <row r="10" spans="1:3" ht="26.25" thickBot="1">
      <c r="A10" s="48" t="s">
        <v>1</v>
      </c>
      <c r="B10" s="49" t="s">
        <v>88</v>
      </c>
      <c r="C10" s="49" t="s">
        <v>89</v>
      </c>
    </row>
    <row r="11" spans="1:3" ht="12.75">
      <c r="A11" s="99"/>
      <c r="B11" s="100"/>
      <c r="C11" s="101"/>
    </row>
    <row r="12" spans="1:3" s="9" customFormat="1" ht="12.75">
      <c r="A12" s="95" t="s">
        <v>2</v>
      </c>
      <c r="B12" s="86">
        <f>SUM(B13:B15)</f>
        <v>41783676</v>
      </c>
      <c r="C12" s="102">
        <f>SUM(C13:C15)</f>
        <v>40314609</v>
      </c>
    </row>
    <row r="13" spans="1:3" ht="12.75">
      <c r="A13" s="92" t="s">
        <v>31</v>
      </c>
      <c r="B13" s="84">
        <v>41491226</v>
      </c>
      <c r="C13" s="84">
        <v>40137352</v>
      </c>
    </row>
    <row r="14" spans="1:3" ht="12.75">
      <c r="A14" s="92" t="s">
        <v>32</v>
      </c>
      <c r="B14" s="84">
        <v>106420</v>
      </c>
      <c r="C14" s="84">
        <v>6936</v>
      </c>
    </row>
    <row r="15" spans="1:3" ht="12.75">
      <c r="A15" s="92" t="s">
        <v>33</v>
      </c>
      <c r="B15" s="84">
        <v>186030</v>
      </c>
      <c r="C15" s="84">
        <v>170321</v>
      </c>
    </row>
    <row r="16" spans="1:3" s="9" customFormat="1" ht="12.75">
      <c r="A16" s="95" t="s">
        <v>3</v>
      </c>
      <c r="B16" s="86">
        <f>SUM(B17:B20)</f>
        <v>-29519269</v>
      </c>
      <c r="C16" s="102">
        <f>SUM(C17:C20)</f>
        <v>-28506733</v>
      </c>
    </row>
    <row r="17" spans="1:3" ht="12.75">
      <c r="A17" s="92" t="s">
        <v>34</v>
      </c>
      <c r="B17" s="84">
        <v>-21076646</v>
      </c>
      <c r="C17" s="84">
        <v>-16672623</v>
      </c>
    </row>
    <row r="18" spans="1:3" ht="12.75">
      <c r="A18" s="92" t="s">
        <v>35</v>
      </c>
      <c r="B18" s="84">
        <v>-3469380</v>
      </c>
      <c r="C18" s="84">
        <v>-2161588</v>
      </c>
    </row>
    <row r="19" spans="1:3" ht="12.75">
      <c r="A19" s="92" t="s">
        <v>36</v>
      </c>
      <c r="B19" s="84">
        <v>-3182912</v>
      </c>
      <c r="C19" s="84">
        <v>-6530353</v>
      </c>
    </row>
    <row r="20" spans="1:3" ht="12.75">
      <c r="A20" s="92" t="s">
        <v>37</v>
      </c>
      <c r="B20" s="84">
        <v>-1790331</v>
      </c>
      <c r="C20" s="84">
        <v>-3142169</v>
      </c>
    </row>
    <row r="21" spans="1:3" s="9" customFormat="1" ht="31.5" customHeight="1">
      <c r="A21" s="95" t="s">
        <v>4</v>
      </c>
      <c r="B21" s="86">
        <f>B12+B16</f>
        <v>12264407</v>
      </c>
      <c r="C21" s="102">
        <f>C12+C16</f>
        <v>11807876</v>
      </c>
    </row>
    <row r="22" spans="1:3" ht="12.75">
      <c r="A22" s="103" t="s">
        <v>38</v>
      </c>
      <c r="B22" s="87">
        <v>8551971</v>
      </c>
      <c r="C22" s="111">
        <v>7832209</v>
      </c>
    </row>
    <row r="23" spans="1:7" ht="12.75">
      <c r="A23" s="103" t="s">
        <v>39</v>
      </c>
      <c r="B23" s="87">
        <v>-4423223</v>
      </c>
      <c r="C23" s="111">
        <v>-5866875</v>
      </c>
      <c r="G23" s="20"/>
    </row>
    <row r="24" spans="1:3" s="9" customFormat="1" ht="12.75">
      <c r="A24" s="95" t="s">
        <v>5</v>
      </c>
      <c r="B24" s="86">
        <f>SUM(B22:B23)</f>
        <v>4128748</v>
      </c>
      <c r="C24" s="102">
        <f>SUM(C22:C23)</f>
        <v>1965334</v>
      </c>
    </row>
    <row r="25" spans="1:6" ht="60" customHeight="1">
      <c r="A25" s="92" t="s">
        <v>69</v>
      </c>
      <c r="B25" s="84">
        <v>-11</v>
      </c>
      <c r="C25" s="84">
        <f>226+4540</f>
        <v>4766</v>
      </c>
      <c r="F25" s="20"/>
    </row>
    <row r="26" spans="1:6" ht="32.25" customHeight="1">
      <c r="A26" s="112" t="s">
        <v>90</v>
      </c>
      <c r="B26" s="113">
        <v>0</v>
      </c>
      <c r="C26" s="84">
        <v>-2058</v>
      </c>
      <c r="F26" s="20"/>
    </row>
    <row r="27" spans="1:7" ht="57.75" customHeight="1">
      <c r="A27" s="92" t="s">
        <v>84</v>
      </c>
      <c r="B27" s="84">
        <v>-2581090</v>
      </c>
      <c r="C27" s="84">
        <v>2984</v>
      </c>
      <c r="G27" s="20"/>
    </row>
    <row r="28" spans="1:7" ht="19.5" customHeight="1">
      <c r="A28" s="92" t="s">
        <v>46</v>
      </c>
      <c r="B28" s="85">
        <f>2115658+633252</f>
        <v>2748910</v>
      </c>
      <c r="C28" s="85">
        <f>1757432-173731</f>
        <v>1583701</v>
      </c>
      <c r="F28" s="21"/>
      <c r="G28" s="20"/>
    </row>
    <row r="29" spans="1:3" ht="38.25">
      <c r="A29" s="92" t="s">
        <v>91</v>
      </c>
      <c r="B29" s="84">
        <v>1118524</v>
      </c>
      <c r="C29" s="84">
        <v>-189994</v>
      </c>
    </row>
    <row r="30" spans="1:3" ht="25.5">
      <c r="A30" s="92" t="s">
        <v>72</v>
      </c>
      <c r="B30" s="84">
        <v>-50631</v>
      </c>
      <c r="C30" s="84">
        <v>-682589</v>
      </c>
    </row>
    <row r="31" spans="1:3" ht="12.75">
      <c r="A31" s="110" t="s">
        <v>70</v>
      </c>
      <c r="B31" s="111">
        <v>1902800</v>
      </c>
      <c r="C31" s="111">
        <v>1240285</v>
      </c>
    </row>
    <row r="32" spans="1:3" s="9" customFormat="1" ht="36.75" customHeight="1">
      <c r="A32" s="95" t="s">
        <v>6</v>
      </c>
      <c r="B32" s="86">
        <f>SUM(B25:B31)</f>
        <v>3138502</v>
      </c>
      <c r="C32" s="102">
        <f>SUM(C25:C31)</f>
        <v>1957095</v>
      </c>
    </row>
    <row r="33" spans="1:3" s="9" customFormat="1" ht="18" customHeight="1">
      <c r="A33" s="95" t="s">
        <v>61</v>
      </c>
      <c r="B33" s="86">
        <f>B21+B24+B32</f>
        <v>19531657</v>
      </c>
      <c r="C33" s="102">
        <f>C21+C24+C32</f>
        <v>15730305</v>
      </c>
    </row>
    <row r="34" spans="1:3" ht="12.75">
      <c r="A34" s="92" t="s">
        <v>85</v>
      </c>
      <c r="B34" s="84">
        <f>-4856100+232181</f>
        <v>-4623919</v>
      </c>
      <c r="C34" s="84">
        <f>-3699994-462200</f>
        <v>-4162194</v>
      </c>
    </row>
    <row r="35" spans="1:3" ht="14.25" customHeight="1">
      <c r="A35" s="92" t="s">
        <v>62</v>
      </c>
      <c r="B35" s="84">
        <v>-5735421</v>
      </c>
      <c r="C35" s="84">
        <f>-5388408</f>
        <v>-5388408</v>
      </c>
    </row>
    <row r="36" spans="1:3" ht="15" customHeight="1">
      <c r="A36" s="92" t="s">
        <v>63</v>
      </c>
      <c r="B36" s="87">
        <f>-(1292640+5213843+853150)-1</f>
        <v>-7359634</v>
      </c>
      <c r="C36" s="111">
        <f>-(1267475+4673255+779528)</f>
        <v>-6720258</v>
      </c>
    </row>
    <row r="37" spans="1:3" s="9" customFormat="1" ht="30.75" customHeight="1">
      <c r="A37" s="95" t="s">
        <v>7</v>
      </c>
      <c r="B37" s="86">
        <f>SUM(B34:B36)</f>
        <v>-17718974</v>
      </c>
      <c r="C37" s="102">
        <f>SUM(C34:C36)</f>
        <v>-16270860</v>
      </c>
    </row>
    <row r="38" spans="1:3" s="9" customFormat="1" ht="15.75" customHeight="1">
      <c r="A38" s="95" t="s">
        <v>73</v>
      </c>
      <c r="B38" s="86">
        <f>B33+B37</f>
        <v>1812683</v>
      </c>
      <c r="C38" s="102">
        <f>C33+C37</f>
        <v>-540555</v>
      </c>
    </row>
    <row r="39" spans="1:4" ht="12.75">
      <c r="A39" s="92" t="s">
        <v>77</v>
      </c>
      <c r="B39" s="84">
        <v>-93</v>
      </c>
      <c r="C39" s="84">
        <v>-1374960</v>
      </c>
      <c r="D39" s="20"/>
    </row>
    <row r="40" spans="1:3" s="9" customFormat="1" ht="13.5" thickBot="1">
      <c r="A40" s="104" t="s">
        <v>74</v>
      </c>
      <c r="B40" s="105">
        <f>B38+B39</f>
        <v>1812590</v>
      </c>
      <c r="C40" s="106">
        <f>C38+C39</f>
        <v>-1915515</v>
      </c>
    </row>
    <row r="41" spans="1:3" ht="24.75" customHeight="1" thickBot="1">
      <c r="A41" s="10"/>
      <c r="B41" s="11"/>
      <c r="C41" s="11"/>
    </row>
    <row r="42" spans="1:3" ht="27.75" customHeight="1">
      <c r="A42" s="89" t="s">
        <v>75</v>
      </c>
      <c r="B42" s="90"/>
      <c r="C42" s="91"/>
    </row>
    <row r="43" spans="1:3" ht="27.75" customHeight="1">
      <c r="A43" s="92" t="s">
        <v>49</v>
      </c>
      <c r="B43" s="88"/>
      <c r="C43" s="93"/>
    </row>
    <row r="44" spans="1:3" ht="14.25" customHeight="1">
      <c r="A44" s="94" t="s">
        <v>50</v>
      </c>
      <c r="B44" s="84">
        <f>269977</f>
        <v>269977</v>
      </c>
      <c r="C44" s="84">
        <v>20401</v>
      </c>
    </row>
    <row r="45" spans="1:3" ht="27.75" customHeight="1">
      <c r="A45" s="94" t="s">
        <v>51</v>
      </c>
      <c r="B45" s="84">
        <v>0</v>
      </c>
      <c r="C45" s="84">
        <v>2058</v>
      </c>
    </row>
    <row r="46" spans="1:3" ht="18" customHeight="1">
      <c r="A46" s="95" t="s">
        <v>78</v>
      </c>
      <c r="B46" s="88">
        <f>SUM(B44:B45)</f>
        <v>269977</v>
      </c>
      <c r="C46" s="93">
        <f>SUM(C44:C45)</f>
        <v>22459</v>
      </c>
    </row>
    <row r="47" spans="1:3" ht="27.75" customHeight="1" thickBot="1">
      <c r="A47" s="96" t="s">
        <v>76</v>
      </c>
      <c r="B47" s="97">
        <f>B40+B46</f>
        <v>2082567</v>
      </c>
      <c r="C47" s="98">
        <f>C40+C46</f>
        <v>-1893056</v>
      </c>
    </row>
    <row r="48" spans="1:3" ht="27.75" customHeight="1">
      <c r="A48" s="12"/>
      <c r="B48" s="13"/>
      <c r="C48" s="13"/>
    </row>
    <row r="49" spans="1:32" s="50" customFormat="1" ht="21.75" customHeight="1">
      <c r="A49" s="83" t="s">
        <v>79</v>
      </c>
      <c r="B49" s="3"/>
      <c r="C49" s="114" t="s">
        <v>80</v>
      </c>
      <c r="D49" s="2"/>
      <c r="E49" s="2"/>
      <c r="F49" s="2"/>
      <c r="G49" s="2"/>
      <c r="H49" s="2"/>
      <c r="I49" s="2"/>
      <c r="J49" s="2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2"/>
      <c r="AA49" s="2"/>
      <c r="AB49" s="2"/>
      <c r="AC49" s="2"/>
      <c r="AD49" s="2"/>
      <c r="AE49" s="2"/>
      <c r="AF49" s="2"/>
    </row>
    <row r="50" spans="1:32" s="50" customFormat="1" ht="21.75" customHeight="1">
      <c r="A50" s="83"/>
      <c r="B50" s="3"/>
      <c r="C50" s="114"/>
      <c r="D50" s="2"/>
      <c r="E50" s="2"/>
      <c r="F50" s="2"/>
      <c r="G50" s="2"/>
      <c r="H50" s="2"/>
      <c r="I50" s="2"/>
      <c r="J50" s="2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2"/>
      <c r="AB50" s="2"/>
      <c r="AC50" s="2"/>
      <c r="AD50" s="2"/>
      <c r="AE50" s="2"/>
      <c r="AF50" s="2"/>
    </row>
    <row r="51" spans="1:32" s="50" customFormat="1" ht="27" customHeight="1">
      <c r="A51" s="83" t="s">
        <v>92</v>
      </c>
      <c r="B51" s="3"/>
      <c r="C51" s="114" t="s">
        <v>93</v>
      </c>
      <c r="D51" s="2"/>
      <c r="E51" s="2"/>
      <c r="F51" s="2"/>
      <c r="G51" s="2"/>
      <c r="H51" s="2"/>
      <c r="I51" s="2"/>
      <c r="J51" s="2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2"/>
      <c r="AA51" s="2"/>
      <c r="AB51" s="2"/>
      <c r="AC51" s="2"/>
      <c r="AD51" s="2"/>
      <c r="AE51" s="2"/>
      <c r="AF51" s="2"/>
    </row>
    <row r="52" spans="1:3" ht="12.75">
      <c r="A52" s="1"/>
      <c r="B52" s="3"/>
      <c r="C52" s="3"/>
    </row>
  </sheetData>
  <sheetProtection/>
  <mergeCells count="5">
    <mergeCell ref="A4:C4"/>
    <mergeCell ref="A5:C5"/>
    <mergeCell ref="A6:C6"/>
    <mergeCell ref="A7:C7"/>
    <mergeCell ref="A8:C8"/>
  </mergeCells>
  <printOptions/>
  <pageMargins left="0.9448818897637796" right="0.5511811023622047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АТФ 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Улыбаева Л.</dc:creator>
  <cp:keywords/>
  <dc:description/>
  <cp:lastModifiedBy>Aida-Zh</cp:lastModifiedBy>
  <cp:lastPrinted>2014-10-13T11:30:25Z</cp:lastPrinted>
  <dcterms:created xsi:type="dcterms:W3CDTF">2007-04-23T08:44:03Z</dcterms:created>
  <dcterms:modified xsi:type="dcterms:W3CDTF">2014-10-14T06:18:50Z</dcterms:modified>
  <cp:category/>
  <cp:version/>
  <cp:contentType/>
  <cp:contentStatus/>
</cp:coreProperties>
</file>