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Б-с ф.1 на 01.01.2014" sheetId="1" r:id="rId1"/>
    <sheet name="ОПУ ф.2 на 01.01.2014" sheetId="2" r:id="rId2"/>
  </sheets>
  <definedNames/>
  <calcPr fullCalcOnLoad="1"/>
</workbook>
</file>

<file path=xl/sharedStrings.xml><?xml version="1.0" encoding="utf-8"?>
<sst xmlns="http://schemas.openxmlformats.org/spreadsheetml/2006/main" count="111" uniqueCount="96">
  <si>
    <t>АО 'АТФБанк'</t>
  </si>
  <si>
    <t>(в тысячах  тенге)</t>
  </si>
  <si>
    <t>Наименование</t>
  </si>
  <si>
    <t xml:space="preserve">Доход в виде вознаграждения </t>
  </si>
  <si>
    <t xml:space="preserve">Расходы по вознаграждению </t>
  </si>
  <si>
    <t xml:space="preserve">Чистый доход в виде вознаграждения </t>
  </si>
  <si>
    <t xml:space="preserve">Чистые комиссионные доходы </t>
  </si>
  <si>
    <t xml:space="preserve">Прочие доходы, не связанные с вознаграждением </t>
  </si>
  <si>
    <t xml:space="preserve">Прочие расходы, не связанные с вознаграждением </t>
  </si>
  <si>
    <t>Форма 2</t>
  </si>
  <si>
    <t>неаудированный отчет</t>
  </si>
  <si>
    <t>форма 1</t>
  </si>
  <si>
    <t>(наименование банка)</t>
  </si>
  <si>
    <t>АКТИВЫ</t>
  </si>
  <si>
    <t>Денежные средства и их эквиваленты</t>
  </si>
  <si>
    <t>Средства в кредитных учреждениях</t>
  </si>
  <si>
    <t>Инвестиции в дочерние организации</t>
  </si>
  <si>
    <t>Прочие активы</t>
  </si>
  <si>
    <t>из них (справочно):</t>
  </si>
  <si>
    <t>аффинированные драгоценные металлы</t>
  </si>
  <si>
    <t>Дебиторская задолженность (нетто)</t>
  </si>
  <si>
    <t>Производные финансовые инструменты</t>
  </si>
  <si>
    <t xml:space="preserve">Текущие налоговые активы </t>
  </si>
  <si>
    <t xml:space="preserve"> ИТОГО АКТИВЫ</t>
  </si>
  <si>
    <t>ОБЯЗАТЕЛЬСТВА</t>
  </si>
  <si>
    <t>Средства кредитных учреждений</t>
  </si>
  <si>
    <t>Средства клиентов</t>
  </si>
  <si>
    <t>Выпущенные долговые ценные бумаги</t>
  </si>
  <si>
    <t>Субординированный долг</t>
  </si>
  <si>
    <t>Прочие обязательства</t>
  </si>
  <si>
    <t xml:space="preserve">Кредиторская задолженность </t>
  </si>
  <si>
    <t>Резервы</t>
  </si>
  <si>
    <t xml:space="preserve"> ИТОГО ОБЯЗАТЕЛЬСТВА</t>
  </si>
  <si>
    <t>СОБСТВЕННЫЙ КАПИТАЛ</t>
  </si>
  <si>
    <t>в том числе:</t>
  </si>
  <si>
    <t>Объявленный уставный капитал - простые акции</t>
  </si>
  <si>
    <t>Объявленный уставный капитал - привилегированные акции</t>
  </si>
  <si>
    <t>Дополнительно оплаченный капитал</t>
  </si>
  <si>
    <t xml:space="preserve">Собственные выкупленные акции </t>
  </si>
  <si>
    <t>Резервный капитал</t>
  </si>
  <si>
    <t xml:space="preserve"> ИТОГО СОБСТВЕННЫЙ КАПИТАЛ</t>
  </si>
  <si>
    <t xml:space="preserve"> ИТОГО ОБЯЗАТЕЛЬСТВ И СОБСТВЕННОГО КАПИТАЛА</t>
  </si>
  <si>
    <t xml:space="preserve">Займы клиентам </t>
  </si>
  <si>
    <t xml:space="preserve">Ценные бумаги </t>
  </si>
  <si>
    <t xml:space="preserve">Средства в кредитных учреждениях </t>
  </si>
  <si>
    <t xml:space="preserve">Средства клиентов  </t>
  </si>
  <si>
    <t xml:space="preserve">Средства кредитных учреждений </t>
  </si>
  <si>
    <t xml:space="preserve">Выпущенные долговые ценные бумаги </t>
  </si>
  <si>
    <t xml:space="preserve">Субординированный долг </t>
  </si>
  <si>
    <t xml:space="preserve">Комиссионные доходы </t>
  </si>
  <si>
    <t xml:space="preserve">Комиссионные расходы </t>
  </si>
  <si>
    <t>Прочие доходы/расходы</t>
  </si>
  <si>
    <t>ГЛАВНЫЙ  БУХГАЛТЕР</t>
  </si>
  <si>
    <t>ДЕРЕВЯНКО А.М.</t>
  </si>
  <si>
    <t xml:space="preserve">Финансовые инструменты, оцениваемые по справедливой стоимости, изменения которой отражается в составе прибыли или убытка за период </t>
  </si>
  <si>
    <t>Обязательный резерв</t>
  </si>
  <si>
    <t>Основные средства и нематериальные активы (за вычетом амортизации и износа)</t>
  </si>
  <si>
    <t>Кредиты, выданные клиентам (за вычетом резервов на возможные потери)</t>
  </si>
  <si>
    <t>Активы, имеющиеся в наличии для продажи (за вычетом резервов на возможные потери)</t>
  </si>
  <si>
    <t>Акционерный капитал</t>
  </si>
  <si>
    <t xml:space="preserve">Нераспределенная прибыль (убыток) </t>
  </si>
  <si>
    <t>Чистая прибыль (убыток) от выбытия основных средств и нематериальных активов</t>
  </si>
  <si>
    <t>Прибыль (убыток) до налогообложения</t>
  </si>
  <si>
    <t xml:space="preserve">Расходы (экономия) по подоходному налогу </t>
  </si>
  <si>
    <t>Прибыль (убыток) за период</t>
  </si>
  <si>
    <t>Отсроченные налоговые активы</t>
  </si>
  <si>
    <t>Чистая прибыль/(убыток)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</si>
  <si>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от операций с иностранной валютой</t>
  </si>
  <si>
    <t>на 01 01 2013</t>
  </si>
  <si>
    <t xml:space="preserve"> ОТЧЕТ О ФИНАНСОВОМ ПОЛОЖЕНИИ</t>
  </si>
  <si>
    <t xml:space="preserve"> ОТЧЕТ О ПРИБЫЛЯХ И УБЫТКАХ И СОВОКУПНОМ ДОХОДЕ</t>
  </si>
  <si>
    <t>Прочий совокупный (убыток)/доход</t>
  </si>
  <si>
    <t>Резерв по переоценке активов, имеющихся в наличии для продажи:</t>
  </si>
  <si>
    <t xml:space="preserve">- Чистое изменение справедливой стоимости </t>
  </si>
  <si>
    <t>- Чистое изменение справедливой стоимости, перенесенное в состав прибыли или убытка</t>
  </si>
  <si>
    <t xml:space="preserve">Курсовые разницы </t>
  </si>
  <si>
    <t>Итого сокупного убытка за год</t>
  </si>
  <si>
    <t xml:space="preserve">Прочий совокупный доход/убыток </t>
  </si>
  <si>
    <t>Доля неконтролирующих акционеров</t>
  </si>
  <si>
    <t>ПРЕДСЕДАТЕЛЬ ПРАВЛЕНИЯ</t>
  </si>
  <si>
    <t>ЭНТОНИ ЭСПИНА</t>
  </si>
  <si>
    <t xml:space="preserve">Чистый убыток (прибыль) от операций с активами, имеющимися в наличии для продажи </t>
  </si>
  <si>
    <t>Прибыль/убыток от выкупленных собственных долговых инструментов</t>
  </si>
  <si>
    <t>Операционный доход</t>
  </si>
  <si>
    <t>Убытки от обесценения</t>
  </si>
  <si>
    <t>Затраты на персонал</t>
  </si>
  <si>
    <t xml:space="preserve">Прочие общие и административные расходы </t>
  </si>
  <si>
    <t>Динамические резервы</t>
  </si>
  <si>
    <t>Чистая прибыль/(убыток)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</si>
  <si>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Долгосрочные активы, предназначенные для продажи</t>
  </si>
  <si>
    <t xml:space="preserve"> по состоянию на 01/ 01/ 2014 года </t>
  </si>
  <si>
    <t>на 01 01 2014</t>
  </si>
  <si>
    <t>Ценные бумаги, удерживаемые до погашения</t>
  </si>
  <si>
    <t>за период с 01 01 - 31 12 2013г</t>
  </si>
  <si>
    <t>за период с 01 01 - 31 12 2012г</t>
  </si>
  <si>
    <r>
      <t>(</t>
    </r>
    <r>
      <rPr>
        <sz val="10"/>
        <color indexed="8"/>
        <rFont val="Arial"/>
        <family val="2"/>
      </rPr>
      <t>наименование банка</t>
    </r>
    <r>
      <rPr>
        <b/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</si>
</sst>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 _-;\-* #,##0.00_ _ _-;_-* &quot;-&quot;??_ _ 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0" xfId="60" applyFont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3" fontId="6" fillId="0" borderId="0" xfId="60" applyNumberFormat="1" applyFont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9" fillId="0" borderId="0" xfId="60" applyFont="1" applyFill="1" applyAlignment="1">
      <alignment vertical="center" wrapText="1"/>
      <protection/>
    </xf>
    <xf numFmtId="3" fontId="9" fillId="0" borderId="0" xfId="60" applyNumberFormat="1" applyFont="1" applyFill="1" applyAlignment="1">
      <alignment horizontal="center" vertical="center" wrapText="1"/>
      <protection/>
    </xf>
    <xf numFmtId="0" fontId="7" fillId="0" borderId="0" xfId="60" applyFont="1" applyBorder="1" applyAlignment="1">
      <alignment vertical="center"/>
      <protection/>
    </xf>
    <xf numFmtId="3" fontId="7" fillId="0" borderId="0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3" fontId="6" fillId="0" borderId="0" xfId="60" applyNumberFormat="1" applyFont="1" applyAlignment="1">
      <alignment horizontal="center" vertical="center"/>
      <protection/>
    </xf>
    <xf numFmtId="3" fontId="7" fillId="33" borderId="10" xfId="62" applyNumberFormat="1" applyFont="1" applyFill="1" applyBorder="1" applyAlignment="1">
      <alignment horizontal="center" vertical="center" wrapText="1"/>
    </xf>
    <xf numFmtId="3" fontId="10" fillId="0" borderId="11" xfId="54" applyNumberFormat="1" applyFont="1" applyFill="1" applyBorder="1" applyAlignment="1">
      <alignment horizontal="center" vertical="center" wrapText="1"/>
      <protection/>
    </xf>
    <xf numFmtId="3" fontId="7" fillId="0" borderId="12" xfId="60" applyNumberFormat="1" applyFont="1" applyFill="1" applyBorder="1" applyAlignment="1">
      <alignment horizontal="center" vertical="center"/>
      <protection/>
    </xf>
    <xf numFmtId="3" fontId="9" fillId="0" borderId="12" xfId="60" applyNumberFormat="1" applyFont="1" applyFill="1" applyBorder="1" applyAlignment="1">
      <alignment horizontal="center" vertical="center" wrapText="1"/>
      <protection/>
    </xf>
    <xf numFmtId="3" fontId="7" fillId="0" borderId="13" xfId="60" applyNumberFormat="1" applyFont="1" applyFill="1" applyBorder="1" applyAlignment="1">
      <alignment horizontal="center" vertical="center"/>
      <protection/>
    </xf>
    <xf numFmtId="3" fontId="6" fillId="0" borderId="12" xfId="60" applyNumberFormat="1" applyFont="1" applyFill="1" applyBorder="1" applyAlignment="1">
      <alignment horizontal="center" vertical="center"/>
      <protection/>
    </xf>
    <xf numFmtId="3" fontId="7" fillId="34" borderId="14" xfId="54" applyNumberFormat="1" applyFont="1" applyFill="1" applyBorder="1" applyAlignment="1">
      <alignment horizontal="center" vertical="center" wrapText="1"/>
      <protection/>
    </xf>
    <xf numFmtId="3" fontId="7" fillId="0" borderId="15" xfId="54" applyNumberFormat="1" applyFont="1" applyFill="1" applyBorder="1" applyAlignment="1">
      <alignment horizontal="center" vertical="center" wrapText="1"/>
      <protection/>
    </xf>
    <xf numFmtId="0" fontId="7" fillId="34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vertical="center" wrapText="1"/>
      <protection/>
    </xf>
    <xf numFmtId="0" fontId="9" fillId="0" borderId="12" xfId="60" applyFont="1" applyFill="1" applyBorder="1" applyAlignment="1">
      <alignment vertical="center" wrapText="1"/>
      <protection/>
    </xf>
    <xf numFmtId="0" fontId="8" fillId="0" borderId="13" xfId="60" applyFont="1" applyFill="1" applyBorder="1" applyAlignment="1">
      <alignment vertical="center" wrapText="1"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vertical="center" wrapText="1"/>
      <protection/>
    </xf>
    <xf numFmtId="3" fontId="8" fillId="0" borderId="15" xfId="60" applyNumberFormat="1" applyFont="1" applyFill="1" applyBorder="1" applyAlignment="1">
      <alignment horizontal="center" vertical="center" wrapText="1"/>
      <protection/>
    </xf>
    <xf numFmtId="3" fontId="7" fillId="0" borderId="15" xfId="60" applyNumberFormat="1" applyFont="1" applyFill="1" applyBorder="1" applyAlignment="1">
      <alignment horizontal="center" vertical="center"/>
      <protection/>
    </xf>
    <xf numFmtId="0" fontId="9" fillId="0" borderId="17" xfId="60" applyFont="1" applyFill="1" applyBorder="1" applyAlignment="1">
      <alignment vertical="center" wrapText="1"/>
      <protection/>
    </xf>
    <xf numFmtId="0" fontId="9" fillId="0" borderId="17" xfId="60" applyFont="1" applyFill="1" applyBorder="1" applyAlignment="1" quotePrefix="1">
      <alignment vertical="center" wrapText="1"/>
      <protection/>
    </xf>
    <xf numFmtId="3" fontId="9" fillId="0" borderId="12" xfId="60" applyNumberFormat="1" applyFont="1" applyFill="1" applyBorder="1" applyAlignment="1" quotePrefix="1">
      <alignment horizontal="center" vertical="center" wrapText="1"/>
      <protection/>
    </xf>
    <xf numFmtId="3" fontId="3" fillId="0" borderId="12" xfId="60" applyNumberFormat="1" applyFont="1" applyFill="1" applyBorder="1" applyAlignment="1">
      <alignment horizontal="center" vertical="center"/>
      <protection/>
    </xf>
    <xf numFmtId="0" fontId="8" fillId="0" borderId="17" xfId="60" applyFont="1" applyFill="1" applyBorder="1" applyAlignment="1">
      <alignment vertical="center" wrapText="1"/>
      <protection/>
    </xf>
    <xf numFmtId="0" fontId="7" fillId="35" borderId="18" xfId="60" applyFont="1" applyFill="1" applyBorder="1" applyAlignment="1">
      <alignment vertical="center" wrapText="1"/>
      <protection/>
    </xf>
    <xf numFmtId="3" fontId="7" fillId="35" borderId="13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vertical="center" wrapText="1"/>
      <protection/>
    </xf>
    <xf numFmtId="0" fontId="8" fillId="0" borderId="10" xfId="60" applyFont="1" applyFill="1" applyBorder="1" applyAlignment="1">
      <alignment vertical="center" wrapText="1"/>
      <protection/>
    </xf>
    <xf numFmtId="3" fontId="3" fillId="0" borderId="0" xfId="0" applyNumberFormat="1" applyFont="1" applyAlignment="1">
      <alignment horizontal="center"/>
    </xf>
    <xf numFmtId="0" fontId="3" fillId="0" borderId="0" xfId="54" applyFont="1" applyAlignment="1">
      <alignment horizontal="left" vertical="center" wrapText="1"/>
      <protection/>
    </xf>
    <xf numFmtId="3" fontId="3" fillId="0" borderId="0" xfId="54" applyNumberFormat="1" applyFont="1" applyAlignment="1">
      <alignment horizontal="center" vertical="center" wrapText="1"/>
      <protection/>
    </xf>
    <xf numFmtId="3" fontId="7" fillId="0" borderId="0" xfId="54" applyNumberFormat="1" applyFont="1" applyBorder="1" applyAlignment="1">
      <alignment horizontal="center" vertical="center"/>
      <protection/>
    </xf>
    <xf numFmtId="3" fontId="7" fillId="34" borderId="19" xfId="54" applyNumberFormat="1" applyFont="1" applyFill="1" applyBorder="1" applyAlignment="1">
      <alignment horizontal="center" vertical="center" wrapText="1"/>
      <protection/>
    </xf>
    <xf numFmtId="0" fontId="7" fillId="34" borderId="19" xfId="54" applyFont="1" applyFill="1" applyBorder="1" applyAlignment="1">
      <alignment horizontal="center" vertical="center" wrapText="1"/>
      <protection/>
    </xf>
    <xf numFmtId="3" fontId="8" fillId="0" borderId="11" xfId="54" applyNumberFormat="1" applyFont="1" applyBorder="1" applyAlignment="1">
      <alignment horizontal="center" vertical="center" wrapText="1"/>
      <protection/>
    </xf>
    <xf numFmtId="3" fontId="9" fillId="0" borderId="11" xfId="64" applyNumberFormat="1" applyFont="1" applyFill="1" applyBorder="1" applyAlignment="1">
      <alignment horizontal="center" vertical="center" wrapText="1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/>
      <protection/>
    </xf>
    <xf numFmtId="3" fontId="9" fillId="0" borderId="11" xfId="54" applyNumberFormat="1" applyFont="1" applyFill="1" applyBorder="1" applyAlignment="1">
      <alignment horizontal="center" vertical="center"/>
      <protection/>
    </xf>
    <xf numFmtId="3" fontId="8" fillId="0" borderId="11" xfId="64" applyNumberFormat="1" applyFont="1" applyFill="1" applyBorder="1" applyAlignment="1">
      <alignment horizontal="center" vertical="center" wrapText="1"/>
    </xf>
    <xf numFmtId="3" fontId="3" fillId="0" borderId="10" xfId="60" applyNumberFormat="1" applyFont="1" applyFill="1" applyBorder="1" applyAlignment="1">
      <alignment horizontal="center" vertic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8" fillId="0" borderId="0" xfId="64" applyNumberFormat="1" applyFont="1" applyFill="1" applyBorder="1" applyAlignment="1">
      <alignment horizontal="center" vertical="center" wrapText="1"/>
    </xf>
    <xf numFmtId="3" fontId="12" fillId="0" borderId="11" xfId="64" applyNumberFormat="1" applyFont="1" applyFill="1" applyBorder="1" applyAlignment="1">
      <alignment horizontal="center" vertical="center" wrapText="1"/>
    </xf>
    <xf numFmtId="3" fontId="10" fillId="0" borderId="11" xfId="64" applyNumberFormat="1" applyFont="1" applyFill="1" applyBorder="1" applyAlignment="1">
      <alignment horizontal="center" vertical="center" wrapText="1"/>
    </xf>
    <xf numFmtId="1" fontId="9" fillId="0" borderId="21" xfId="64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54" applyFont="1" applyAlignment="1">
      <alignment horizontal="center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11" fillId="0" borderId="0" xfId="54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6" fillId="0" borderId="0" xfId="54" applyFont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1" fontId="8" fillId="0" borderId="0" xfId="64" applyNumberFormat="1" applyFont="1" applyFill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7" fillId="34" borderId="22" xfId="54" applyFont="1" applyFill="1" applyBorder="1" applyAlignment="1">
      <alignment horizontal="left" vertical="center" wrapText="1"/>
      <protection/>
    </xf>
    <xf numFmtId="0" fontId="8" fillId="0" borderId="21" xfId="54" applyFont="1" applyBorder="1" applyAlignment="1">
      <alignment horizontal="left" vertical="center" wrapText="1"/>
      <protection/>
    </xf>
    <xf numFmtId="0" fontId="3" fillId="0" borderId="21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1" fontId="12" fillId="0" borderId="21" xfId="64" applyNumberFormat="1" applyFont="1" applyFill="1" applyBorder="1" applyAlignment="1">
      <alignment horizontal="left" vertical="center" wrapText="1"/>
    </xf>
    <xf numFmtId="0" fontId="9" fillId="0" borderId="21" xfId="54" applyFont="1" applyBorder="1" applyAlignment="1">
      <alignment horizontal="left" vertical="center"/>
      <protection/>
    </xf>
    <xf numFmtId="1" fontId="8" fillId="33" borderId="21" xfId="64" applyNumberFormat="1" applyFont="1" applyFill="1" applyBorder="1" applyAlignment="1">
      <alignment horizontal="left" vertical="center" wrapText="1"/>
    </xf>
    <xf numFmtId="1" fontId="8" fillId="0" borderId="21" xfId="64" applyNumberFormat="1" applyFont="1" applyFill="1" applyBorder="1" applyAlignment="1">
      <alignment horizontal="left" vertical="center" wrapText="1"/>
    </xf>
    <xf numFmtId="1" fontId="8" fillId="33" borderId="23" xfId="64" applyNumberFormat="1" applyFont="1" applyFill="1" applyBorder="1" applyAlignment="1">
      <alignment horizontal="left" vertical="center" wrapText="1"/>
    </xf>
    <xf numFmtId="1" fontId="8" fillId="0" borderId="0" xfId="64" applyNumberFormat="1" applyFont="1" applyFill="1" applyBorder="1" applyAlignment="1">
      <alignment horizontal="left" vertical="center" wrapText="1"/>
    </xf>
    <xf numFmtId="0" fontId="7" fillId="0" borderId="0" xfId="60" applyFont="1" applyBorder="1" applyAlignment="1">
      <alignment horizontal="left" vertical="center"/>
      <protection/>
    </xf>
    <xf numFmtId="0" fontId="5" fillId="0" borderId="21" xfId="54" applyFont="1" applyBorder="1" applyAlignment="1">
      <alignment vertical="center" wrapText="1"/>
      <protection/>
    </xf>
    <xf numFmtId="3" fontId="6" fillId="0" borderId="0" xfId="54" applyNumberFormat="1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60" applyFont="1" applyBorder="1" applyAlignment="1">
      <alignment vertical="center" wrapText="1"/>
      <protection/>
    </xf>
    <xf numFmtId="3" fontId="3" fillId="0" borderId="0" xfId="60" applyNumberFormat="1" applyFont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7" fillId="0" borderId="0" xfId="54" applyNumberFormat="1" applyFont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7" fillId="0" borderId="0" xfId="60" applyNumberFormat="1" applyFont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Конс. фингруппа (на 01.07.2005)" xfId="33"/>
    <cellStyle name="Normal_D. Securities YE 200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_Лист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PageLayoutView="0" workbookViewId="0" topLeftCell="A13">
      <selection activeCell="C23" sqref="C23"/>
    </sheetView>
  </sheetViews>
  <sheetFormatPr defaultColWidth="9.00390625" defaultRowHeight="12.75"/>
  <cols>
    <col min="1" max="1" width="49.625" style="66" customWidth="1"/>
    <col min="2" max="2" width="20.75390625" style="38" customWidth="1"/>
    <col min="3" max="3" width="23.125" style="57" customWidth="1"/>
    <col min="4" max="31" width="16.75390625" style="57" customWidth="1"/>
    <col min="32" max="16384" width="9.125" style="57" customWidth="1"/>
  </cols>
  <sheetData>
    <row r="1" ht="12.75">
      <c r="A1" s="66" t="s">
        <v>10</v>
      </c>
    </row>
    <row r="3" spans="1:16" ht="12.75">
      <c r="A3" s="39"/>
      <c r="B3" s="40"/>
      <c r="C3" s="41" t="s">
        <v>11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2.75">
      <c r="A4" s="86" t="s">
        <v>69</v>
      </c>
      <c r="B4" s="86"/>
      <c r="C4" s="8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2.75">
      <c r="A5" s="87" t="s">
        <v>0</v>
      </c>
      <c r="B5" s="87"/>
      <c r="C5" s="8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2.75">
      <c r="A6" s="88" t="s">
        <v>12</v>
      </c>
      <c r="B6" s="88"/>
      <c r="C6" s="8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2.75">
      <c r="A7" s="87" t="s">
        <v>90</v>
      </c>
      <c r="B7" s="87"/>
      <c r="C7" s="8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3.5" thickBot="1">
      <c r="A8" s="85" t="s">
        <v>1</v>
      </c>
      <c r="B8" s="85"/>
      <c r="C8" s="85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2.75">
      <c r="A9" s="67" t="s">
        <v>2</v>
      </c>
      <c r="B9" s="42" t="s">
        <v>91</v>
      </c>
      <c r="C9" s="43" t="s">
        <v>68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2.75">
      <c r="A10" s="68" t="s">
        <v>13</v>
      </c>
      <c r="B10" s="44"/>
      <c r="C10" s="59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2.75">
      <c r="A11" s="56" t="s">
        <v>14</v>
      </c>
      <c r="B11" s="45">
        <v>171635895</v>
      </c>
      <c r="C11" s="45">
        <v>108360221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ht="12.75">
      <c r="A12" s="69" t="s">
        <v>55</v>
      </c>
      <c r="B12" s="46">
        <v>18429752</v>
      </c>
      <c r="C12" s="46">
        <v>12022768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2.75">
      <c r="A13" s="69" t="s">
        <v>15</v>
      </c>
      <c r="B13" s="46">
        <v>9763430</v>
      </c>
      <c r="C13" s="46">
        <v>2304757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ht="38.25">
      <c r="A14" s="56" t="s">
        <v>54</v>
      </c>
      <c r="B14" s="45">
        <v>8247</v>
      </c>
      <c r="C14" s="45">
        <v>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s="61" customFormat="1" ht="12.75">
      <c r="A15" s="70" t="s">
        <v>18</v>
      </c>
      <c r="B15" s="13"/>
      <c r="C15" s="13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s="61" customFormat="1" ht="12.75">
      <c r="A16" s="71" t="s">
        <v>21</v>
      </c>
      <c r="B16" s="54">
        <v>7570</v>
      </c>
      <c r="C16" s="54">
        <v>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s="61" customFormat="1" ht="12.75">
      <c r="A17" s="56" t="s">
        <v>92</v>
      </c>
      <c r="B17" s="45">
        <v>1313</v>
      </c>
      <c r="C17" s="45">
        <v>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25.5">
      <c r="A18" s="56" t="s">
        <v>57</v>
      </c>
      <c r="B18" s="45">
        <v>527179207</v>
      </c>
      <c r="C18" s="45">
        <v>658134733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25.5">
      <c r="A19" s="56" t="s">
        <v>58</v>
      </c>
      <c r="B19" s="45">
        <v>94061</v>
      </c>
      <c r="C19" s="45">
        <v>8647807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25.5">
      <c r="A20" s="56" t="s">
        <v>56</v>
      </c>
      <c r="B20" s="45">
        <v>18275321</v>
      </c>
      <c r="C20" s="45">
        <v>19078049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12.75">
      <c r="A21" s="56" t="s">
        <v>16</v>
      </c>
      <c r="B21" s="45">
        <v>3632941</v>
      </c>
      <c r="C21" s="45">
        <v>3632941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12.75">
      <c r="A22" s="78" t="s">
        <v>89</v>
      </c>
      <c r="B22" s="45">
        <v>18237823</v>
      </c>
      <c r="C22" s="45">
        <f>3414244</f>
        <v>3414244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2.75">
      <c r="A23" s="56" t="s">
        <v>17</v>
      </c>
      <c r="B23" s="45">
        <v>6696597</v>
      </c>
      <c r="C23" s="45">
        <f>8008687-C22</f>
        <v>4594443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s="61" customFormat="1" ht="12.75">
      <c r="A24" s="71" t="s">
        <v>18</v>
      </c>
      <c r="B24" s="54"/>
      <c r="C24" s="54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s="61" customFormat="1" ht="12.75">
      <c r="A25" s="71" t="s">
        <v>19</v>
      </c>
      <c r="B25" s="54">
        <v>3569</v>
      </c>
      <c r="C25" s="55">
        <v>4805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s="61" customFormat="1" ht="12.75">
      <c r="A26" s="71" t="s">
        <v>20</v>
      </c>
      <c r="B26" s="54">
        <v>4758737</v>
      </c>
      <c r="C26" s="54">
        <v>2831190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s="61" customFormat="1" ht="12.75">
      <c r="A27" s="56" t="s">
        <v>65</v>
      </c>
      <c r="B27" s="45">
        <v>5633200</v>
      </c>
      <c r="C27" s="45">
        <v>6233200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2.75">
      <c r="A28" s="72" t="s">
        <v>22</v>
      </c>
      <c r="B28" s="47">
        <v>1127869</v>
      </c>
      <c r="C28" s="48">
        <v>1127869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ht="12.75">
      <c r="A29" s="73" t="s">
        <v>23</v>
      </c>
      <c r="B29" s="12">
        <f>SUM(B11:B28)-B25-B26-B24-B16</f>
        <v>780715656</v>
      </c>
      <c r="C29" s="12">
        <f>SUM(C11:C28)-C25-C26-C24-C16</f>
        <v>827551032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2.75">
      <c r="A30" s="74" t="s">
        <v>24</v>
      </c>
      <c r="B30" s="49"/>
      <c r="C30" s="49"/>
      <c r="D30" s="7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56" t="s">
        <v>25</v>
      </c>
      <c r="B31" s="45">
        <f>7882803+13628402</f>
        <v>21511205</v>
      </c>
      <c r="C31" s="45">
        <f>36701299+62410338</f>
        <v>99111637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ht="38.25">
      <c r="A32" s="56" t="s">
        <v>54</v>
      </c>
      <c r="B32" s="45">
        <v>15660</v>
      </c>
      <c r="C32" s="45">
        <v>146150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70" t="s">
        <v>18</v>
      </c>
      <c r="B33" s="13"/>
      <c r="C33" s="13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ht="12.75">
      <c r="A34" s="71" t="s">
        <v>21</v>
      </c>
      <c r="B34" s="54">
        <v>15660</v>
      </c>
      <c r="C34" s="54">
        <v>146150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ht="12.75">
      <c r="A35" s="56" t="s">
        <v>26</v>
      </c>
      <c r="B35" s="45">
        <v>574413978</v>
      </c>
      <c r="C35" s="45">
        <v>491686922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2.75">
      <c r="A36" s="56" t="s">
        <v>27</v>
      </c>
      <c r="B36" s="45">
        <v>79313244</v>
      </c>
      <c r="C36" s="45">
        <v>109220372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ht="12.75">
      <c r="A37" s="56" t="s">
        <v>28</v>
      </c>
      <c r="B37" s="45">
        <v>31131142</v>
      </c>
      <c r="C37" s="45">
        <v>51766426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12.75">
      <c r="A38" s="56" t="s">
        <v>29</v>
      </c>
      <c r="B38" s="45">
        <v>2343802</v>
      </c>
      <c r="C38" s="45">
        <v>3903108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2.75">
      <c r="A39" s="71" t="s">
        <v>18</v>
      </c>
      <c r="B39" s="54"/>
      <c r="C39" s="54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s="61" customFormat="1" ht="12.75">
      <c r="A40" s="71" t="s">
        <v>30</v>
      </c>
      <c r="B40" s="54">
        <v>1599244</v>
      </c>
      <c r="C40" s="54">
        <v>3412919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ht="12.75">
      <c r="A41" s="56" t="s">
        <v>31</v>
      </c>
      <c r="B41" s="45">
        <v>441215</v>
      </c>
      <c r="C41" s="45">
        <v>472034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12.75">
      <c r="A42" s="73" t="s">
        <v>32</v>
      </c>
      <c r="B42" s="12">
        <f>SUM(B31:B41)-B39-B40-B34</f>
        <v>709170246</v>
      </c>
      <c r="C42" s="12">
        <f>SUM(C31:C41)-C39-C40-C34</f>
        <v>756306649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2.75">
      <c r="A43" s="68" t="s">
        <v>33</v>
      </c>
      <c r="B43" s="44"/>
      <c r="C43" s="4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1:16" ht="12.75">
      <c r="A44" s="56" t="s">
        <v>59</v>
      </c>
      <c r="B44" s="50">
        <f>SUM(B46:B47)</f>
        <v>168170444</v>
      </c>
      <c r="C44" s="50">
        <f>SUM(C46:C47)</f>
        <v>168170444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ht="12.75">
      <c r="A45" s="56" t="s">
        <v>34</v>
      </c>
      <c r="B45" s="45"/>
      <c r="C45" s="45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6" ht="12.75">
      <c r="A46" s="71" t="s">
        <v>35</v>
      </c>
      <c r="B46" s="54">
        <v>168170444</v>
      </c>
      <c r="C46" s="54">
        <v>168170444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16" ht="25.5">
      <c r="A47" s="71" t="s">
        <v>36</v>
      </c>
      <c r="B47" s="54">
        <v>0</v>
      </c>
      <c r="C47" s="54">
        <v>0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  <row r="48" spans="1:16" ht="12.75">
      <c r="A48" s="56" t="s">
        <v>37</v>
      </c>
      <c r="B48" s="45">
        <v>267313</v>
      </c>
      <c r="C48" s="45">
        <v>267313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ht="12.75">
      <c r="A49" s="56" t="s">
        <v>38</v>
      </c>
      <c r="B49" s="45">
        <v>-291974</v>
      </c>
      <c r="C49" s="45">
        <v>-291974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</row>
    <row r="50" spans="1:16" ht="12.75">
      <c r="A50" s="56" t="s">
        <v>39</v>
      </c>
      <c r="B50" s="45">
        <v>15184165</v>
      </c>
      <c r="C50" s="45">
        <v>15184165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</row>
    <row r="51" spans="1:16" ht="12.75">
      <c r="A51" s="56" t="s">
        <v>87</v>
      </c>
      <c r="B51" s="45">
        <v>0</v>
      </c>
      <c r="C51" s="45">
        <v>0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spans="1:16" ht="12.75">
      <c r="A52" s="56" t="s">
        <v>31</v>
      </c>
      <c r="B52" s="45">
        <v>62</v>
      </c>
      <c r="C52" s="45">
        <v>-16660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6" ht="12.75">
      <c r="A53" s="56" t="s">
        <v>60</v>
      </c>
      <c r="B53" s="45">
        <v>-111784600</v>
      </c>
      <c r="C53" s="45">
        <v>-112068905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ht="12.75">
      <c r="A54" s="73" t="s">
        <v>40</v>
      </c>
      <c r="B54" s="51">
        <f>B44+B48+B49+B50+B52+B53+B51</f>
        <v>71545410</v>
      </c>
      <c r="C54" s="51">
        <f>C44+C48+C49+C50+C52+C53</f>
        <v>71244383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</row>
    <row r="55" spans="1:16" ht="12.75">
      <c r="A55" s="56" t="s">
        <v>78</v>
      </c>
      <c r="B55" s="45">
        <v>0</v>
      </c>
      <c r="C55" s="45">
        <v>0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</row>
    <row r="56" spans="1:16" ht="26.25" thickBot="1">
      <c r="A56" s="75" t="s">
        <v>41</v>
      </c>
      <c r="B56" s="52">
        <f>B55+B54+B42</f>
        <v>780715656</v>
      </c>
      <c r="C56" s="52">
        <f>C55+C54+C42</f>
        <v>827551032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  <c r="P56" s="63"/>
    </row>
    <row r="57" spans="1:16" ht="12.75">
      <c r="A57" s="76"/>
      <c r="B57" s="53"/>
      <c r="C57" s="64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63"/>
    </row>
    <row r="58" spans="1:16" ht="12.75">
      <c r="A58" s="76"/>
      <c r="B58" s="53"/>
      <c r="C58" s="64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  <c r="P58" s="63"/>
    </row>
    <row r="59" spans="1:31" ht="21.75" customHeight="1">
      <c r="A59" s="77" t="s">
        <v>79</v>
      </c>
      <c r="B59" s="8"/>
      <c r="C59" s="8" t="s">
        <v>80</v>
      </c>
      <c r="D59" s="9"/>
      <c r="E59" s="9"/>
      <c r="F59" s="9"/>
      <c r="G59" s="9"/>
      <c r="H59" s="9"/>
      <c r="I59" s="9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9"/>
      <c r="Z59" s="9"/>
      <c r="AA59" s="9"/>
      <c r="AB59" s="9"/>
      <c r="AC59" s="9"/>
      <c r="AD59" s="9"/>
      <c r="AE59" s="9"/>
    </row>
    <row r="60" spans="1:31" ht="27" customHeight="1">
      <c r="A60" s="77" t="s">
        <v>52</v>
      </c>
      <c r="B60" s="8"/>
      <c r="C60" s="8" t="s">
        <v>53</v>
      </c>
      <c r="D60" s="9"/>
      <c r="E60" s="9"/>
      <c r="F60" s="9"/>
      <c r="G60" s="9"/>
      <c r="H60" s="9"/>
      <c r="I60" s="9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9"/>
      <c r="Z60" s="9"/>
      <c r="AA60" s="9"/>
      <c r="AB60" s="9"/>
      <c r="AC60" s="9"/>
      <c r="AD60" s="9"/>
      <c r="AE60" s="9"/>
    </row>
  </sheetData>
  <sheetProtection/>
  <mergeCells count="5">
    <mergeCell ref="A8:C8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A1">
      <selection activeCell="B44" sqref="B44"/>
    </sheetView>
  </sheetViews>
  <sheetFormatPr defaultColWidth="9.00390625" defaultRowHeight="12.75"/>
  <cols>
    <col min="1" max="1" width="45.125" style="1" customWidth="1"/>
    <col min="2" max="2" width="19.625" style="11" customWidth="1"/>
    <col min="3" max="3" width="19.125" style="11" customWidth="1"/>
    <col min="4" max="4" width="9.125" style="1" customWidth="1"/>
    <col min="5" max="5" width="0" style="1" hidden="1" customWidth="1"/>
    <col min="6" max="16384" width="9.125" style="1" customWidth="1"/>
  </cols>
  <sheetData>
    <row r="1" spans="1:3" ht="12.75">
      <c r="A1" s="80" t="s">
        <v>10</v>
      </c>
      <c r="B1" s="38"/>
      <c r="C1" s="38"/>
    </row>
    <row r="3" spans="1:3" ht="12.75">
      <c r="A3" s="81"/>
      <c r="B3" s="82"/>
      <c r="C3" s="83" t="s">
        <v>9</v>
      </c>
    </row>
    <row r="4" spans="1:3" ht="12.75">
      <c r="A4" s="90" t="s">
        <v>70</v>
      </c>
      <c r="B4" s="90"/>
      <c r="C4" s="90"/>
    </row>
    <row r="5" spans="1:3" ht="12.75">
      <c r="A5" s="91" t="s">
        <v>0</v>
      </c>
      <c r="B5" s="91"/>
      <c r="C5" s="91"/>
    </row>
    <row r="6" spans="1:3" ht="12.75">
      <c r="A6" s="91" t="s">
        <v>95</v>
      </c>
      <c r="B6" s="91"/>
      <c r="C6" s="91"/>
    </row>
    <row r="7" spans="1:3" ht="12.75">
      <c r="A7" s="91" t="s">
        <v>93</v>
      </c>
      <c r="B7" s="91"/>
      <c r="C7" s="91"/>
    </row>
    <row r="8" spans="1:3" ht="12.75">
      <c r="A8" s="89" t="s">
        <v>1</v>
      </c>
      <c r="B8" s="89"/>
      <c r="C8" s="89"/>
    </row>
    <row r="9" spans="1:3" ht="13.5" thickBot="1">
      <c r="A9" s="2"/>
      <c r="B9" s="3"/>
      <c r="C9" s="3"/>
    </row>
    <row r="10" spans="1:3" ht="26.25" thickBot="1">
      <c r="A10" s="20" t="s">
        <v>2</v>
      </c>
      <c r="B10" s="18" t="s">
        <v>93</v>
      </c>
      <c r="C10" s="18" t="s">
        <v>94</v>
      </c>
    </row>
    <row r="11" spans="1:3" ht="12.75">
      <c r="A11" s="21"/>
      <c r="B11" s="19"/>
      <c r="C11" s="19"/>
    </row>
    <row r="12" spans="1:3" s="4" customFormat="1" ht="12.75">
      <c r="A12" s="22" t="s">
        <v>3</v>
      </c>
      <c r="B12" s="14">
        <f>SUM(B13:B15)</f>
        <v>54772578</v>
      </c>
      <c r="C12" s="14">
        <f>SUM(C13:C15)</f>
        <v>63299323</v>
      </c>
    </row>
    <row r="13" spans="1:3" ht="12.75">
      <c r="A13" s="23" t="s">
        <v>42</v>
      </c>
      <c r="B13" s="15">
        <v>54527285</v>
      </c>
      <c r="C13" s="15">
        <v>62294058</v>
      </c>
    </row>
    <row r="14" spans="1:3" ht="12.75">
      <c r="A14" s="23" t="s">
        <v>43</v>
      </c>
      <c r="B14" s="15">
        <v>6943</v>
      </c>
      <c r="C14" s="15">
        <v>97609</v>
      </c>
    </row>
    <row r="15" spans="1:3" ht="12.75">
      <c r="A15" s="23" t="s">
        <v>44</v>
      </c>
      <c r="B15" s="15">
        <v>238350</v>
      </c>
      <c r="C15" s="15">
        <v>907656</v>
      </c>
    </row>
    <row r="16" spans="1:3" s="4" customFormat="1" ht="12.75">
      <c r="A16" s="22" t="s">
        <v>4</v>
      </c>
      <c r="B16" s="14">
        <f>SUM(B17:B20)</f>
        <v>-40090485</v>
      </c>
      <c r="C16" s="14">
        <f>SUM(C17:C20)</f>
        <v>-40066928</v>
      </c>
    </row>
    <row r="17" spans="1:3" ht="12.75">
      <c r="A17" s="23" t="s">
        <v>45</v>
      </c>
      <c r="B17" s="15">
        <v>-23148735</v>
      </c>
      <c r="C17" s="15">
        <v>-19594453</v>
      </c>
    </row>
    <row r="18" spans="1:3" ht="12.75">
      <c r="A18" s="23" t="s">
        <v>46</v>
      </c>
      <c r="B18" s="15">
        <v>-3718066</v>
      </c>
      <c r="C18" s="15">
        <v>-4761567</v>
      </c>
    </row>
    <row r="19" spans="1:3" ht="12.75">
      <c r="A19" s="23" t="s">
        <v>47</v>
      </c>
      <c r="B19" s="15">
        <v>-8510640</v>
      </c>
      <c r="C19" s="15">
        <v>-9924473</v>
      </c>
    </row>
    <row r="20" spans="1:3" ht="12.75">
      <c r="A20" s="23" t="s">
        <v>48</v>
      </c>
      <c r="B20" s="15">
        <v>-4713044</v>
      </c>
      <c r="C20" s="15">
        <v>-5786435</v>
      </c>
    </row>
    <row r="21" spans="1:3" s="4" customFormat="1" ht="31.5" customHeight="1">
      <c r="A21" s="22" t="s">
        <v>5</v>
      </c>
      <c r="B21" s="14">
        <f>B12+B16</f>
        <v>14682093</v>
      </c>
      <c r="C21" s="14">
        <f>C12+C16</f>
        <v>23232395</v>
      </c>
    </row>
    <row r="22" spans="1:3" ht="12.75">
      <c r="A22" s="84" t="s">
        <v>49</v>
      </c>
      <c r="B22" s="25">
        <v>10883186</v>
      </c>
      <c r="C22" s="25">
        <v>10777425</v>
      </c>
    </row>
    <row r="23" spans="1:3" ht="12.75">
      <c r="A23" s="84" t="s">
        <v>50</v>
      </c>
      <c r="B23" s="25">
        <v>-7015554</v>
      </c>
      <c r="C23" s="25">
        <v>-12542554</v>
      </c>
    </row>
    <row r="24" spans="1:3" s="4" customFormat="1" ht="12.75">
      <c r="A24" s="22" t="s">
        <v>6</v>
      </c>
      <c r="B24" s="14">
        <f>SUM(B22:B23)</f>
        <v>3867632</v>
      </c>
      <c r="C24" s="14">
        <f>SUM(C22:C23)</f>
        <v>-1765129</v>
      </c>
    </row>
    <row r="25" spans="1:3" s="4" customFormat="1" ht="63.75">
      <c r="A25" s="23" t="s">
        <v>88</v>
      </c>
      <c r="B25" s="32">
        <v>0</v>
      </c>
      <c r="C25" s="14">
        <v>0</v>
      </c>
    </row>
    <row r="26" spans="1:3" s="4" customFormat="1" ht="25.5">
      <c r="A26" s="23" t="s">
        <v>81</v>
      </c>
      <c r="B26" s="32">
        <v>-54995</v>
      </c>
      <c r="C26" s="15">
        <v>-698</v>
      </c>
    </row>
    <row r="27" spans="1:3" ht="63.75">
      <c r="A27" s="23" t="s">
        <v>66</v>
      </c>
      <c r="B27" s="15">
        <v>27381</v>
      </c>
      <c r="C27" s="15">
        <v>-103427</v>
      </c>
    </row>
    <row r="28" spans="1:3" ht="30" customHeight="1">
      <c r="A28" s="23" t="s">
        <v>67</v>
      </c>
      <c r="B28" s="17">
        <f>2073256-1236</f>
        <v>2072020</v>
      </c>
      <c r="C28" s="17">
        <f>2958780+434</f>
        <v>2959214</v>
      </c>
    </row>
    <row r="29" spans="1:3" ht="25.5">
      <c r="A29" s="23" t="s">
        <v>61</v>
      </c>
      <c r="B29" s="25">
        <v>-33056</v>
      </c>
      <c r="C29" s="25">
        <v>8355</v>
      </c>
    </row>
    <row r="30" spans="1:3" ht="25.5">
      <c r="A30" s="36" t="s">
        <v>82</v>
      </c>
      <c r="B30" s="25">
        <v>-673565</v>
      </c>
      <c r="C30" s="17">
        <v>51675</v>
      </c>
    </row>
    <row r="31" spans="1:3" ht="12.75">
      <c r="A31" s="84" t="s">
        <v>51</v>
      </c>
      <c r="B31" s="25">
        <v>3322483</v>
      </c>
      <c r="C31" s="25">
        <f>907587+(-1656092)</f>
        <v>-748505</v>
      </c>
    </row>
    <row r="32" spans="1:3" s="4" customFormat="1" ht="36.75" customHeight="1">
      <c r="A32" s="22" t="s">
        <v>7</v>
      </c>
      <c r="B32" s="14">
        <f>SUM(B25:B31)</f>
        <v>4660268</v>
      </c>
      <c r="C32" s="14">
        <f>SUM(C26:C31)</f>
        <v>2166614</v>
      </c>
    </row>
    <row r="33" spans="1:3" s="4" customFormat="1" ht="36.75" customHeight="1">
      <c r="A33" s="37" t="s">
        <v>83</v>
      </c>
      <c r="B33" s="14">
        <f>B21+B24+B32</f>
        <v>23209993</v>
      </c>
      <c r="C33" s="14">
        <f>C21+C24+C32</f>
        <v>23633880</v>
      </c>
    </row>
    <row r="34" spans="1:3" ht="12.75">
      <c r="A34" s="36" t="s">
        <v>84</v>
      </c>
      <c r="B34" s="15">
        <f>-5390304-16675</f>
        <v>-5406979</v>
      </c>
      <c r="C34" s="15">
        <f>-17495436-166396</f>
        <v>-17661832</v>
      </c>
    </row>
    <row r="35" spans="1:3" ht="27" customHeight="1">
      <c r="A35" s="36" t="s">
        <v>85</v>
      </c>
      <c r="B35" s="15">
        <f>-7297887</f>
        <v>-7297887</v>
      </c>
      <c r="C35" s="15">
        <v>-6578374</v>
      </c>
    </row>
    <row r="36" spans="1:3" ht="15" customHeight="1">
      <c r="A36" s="36" t="s">
        <v>86</v>
      </c>
      <c r="B36" s="25">
        <f>-1669361-6698604-1154272</f>
        <v>-9522237</v>
      </c>
      <c r="C36" s="25">
        <f>-9893552-1745401-897716-(-1656092)</f>
        <v>-10880577</v>
      </c>
    </row>
    <row r="37" spans="1:3" s="4" customFormat="1" ht="31.5" customHeight="1">
      <c r="A37" s="22" t="s">
        <v>8</v>
      </c>
      <c r="B37" s="14">
        <f>SUM(B34:B36)</f>
        <v>-22227103</v>
      </c>
      <c r="C37" s="14">
        <f>SUM(C34:C36)</f>
        <v>-35120783</v>
      </c>
    </row>
    <row r="38" spans="1:3" s="4" customFormat="1" ht="30.75" customHeight="1">
      <c r="A38" s="22" t="s">
        <v>62</v>
      </c>
      <c r="B38" s="14">
        <f>B33+B37</f>
        <v>982890</v>
      </c>
      <c r="C38" s="14">
        <f>C33+C37</f>
        <v>-11486903</v>
      </c>
    </row>
    <row r="39" spans="1:3" ht="12.75">
      <c r="A39" s="23" t="s">
        <v>63</v>
      </c>
      <c r="B39" s="15">
        <v>-699502</v>
      </c>
      <c r="C39" s="15">
        <v>4781400</v>
      </c>
    </row>
    <row r="40" spans="1:3" s="4" customFormat="1" ht="13.5" thickBot="1">
      <c r="A40" s="24" t="s">
        <v>64</v>
      </c>
      <c r="B40" s="16">
        <f>B38+B39</f>
        <v>283388</v>
      </c>
      <c r="C40" s="16">
        <f>C38+C39</f>
        <v>-6705503</v>
      </c>
    </row>
    <row r="41" spans="1:3" ht="16.5" customHeight="1" thickBot="1">
      <c r="A41" s="5"/>
      <c r="B41" s="6"/>
      <c r="C41" s="6"/>
    </row>
    <row r="42" spans="1:3" ht="15.75" customHeight="1">
      <c r="A42" s="26" t="s">
        <v>71</v>
      </c>
      <c r="B42" s="27"/>
      <c r="C42" s="28"/>
    </row>
    <row r="43" spans="1:26" ht="27" customHeight="1">
      <c r="A43" s="29" t="s">
        <v>72</v>
      </c>
      <c r="B43" s="15"/>
      <c r="C43" s="14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7"/>
      <c r="U43" s="7"/>
      <c r="V43" s="7"/>
      <c r="W43" s="7"/>
      <c r="X43" s="7"/>
      <c r="Y43" s="7"/>
      <c r="Z43" s="8"/>
    </row>
    <row r="44" spans="1:26" ht="27.75" customHeight="1">
      <c r="A44" s="30" t="s">
        <v>73</v>
      </c>
      <c r="B44" s="31">
        <f>-38273</f>
        <v>-38273</v>
      </c>
      <c r="C44" s="31">
        <f>-5162</f>
        <v>-5162</v>
      </c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7"/>
      <c r="S44" s="7"/>
      <c r="T44" s="7"/>
      <c r="U44" s="7"/>
      <c r="V44" s="7"/>
      <c r="W44" s="7"/>
      <c r="X44" s="7"/>
      <c r="Y44" s="7"/>
      <c r="Z44" s="8"/>
    </row>
    <row r="45" spans="1:26" ht="35.25" customHeight="1">
      <c r="A45" s="30" t="s">
        <v>74</v>
      </c>
      <c r="B45" s="31">
        <f>54995</f>
        <v>54995</v>
      </c>
      <c r="C45" s="31">
        <v>698</v>
      </c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7"/>
      <c r="S45" s="7"/>
      <c r="T45" s="7"/>
      <c r="U45" s="7"/>
      <c r="V45" s="7"/>
      <c r="W45" s="7"/>
      <c r="X45" s="7"/>
      <c r="Y45" s="7"/>
      <c r="Z45" s="8"/>
    </row>
    <row r="46" spans="1:3" ht="18" customHeight="1">
      <c r="A46" s="29" t="s">
        <v>75</v>
      </c>
      <c r="B46" s="15">
        <v>0</v>
      </c>
      <c r="C46" s="15">
        <v>0</v>
      </c>
    </row>
    <row r="47" spans="1:3" ht="18.75" customHeight="1">
      <c r="A47" s="33" t="s">
        <v>77</v>
      </c>
      <c r="B47" s="14">
        <f>SUM(B44:B46)</f>
        <v>16722</v>
      </c>
      <c r="C47" s="14">
        <f>SUM(C44:C46)</f>
        <v>-4464</v>
      </c>
    </row>
    <row r="48" spans="1:3" ht="26.25" customHeight="1" thickBot="1">
      <c r="A48" s="34" t="s">
        <v>76</v>
      </c>
      <c r="B48" s="35">
        <f>B40+B47</f>
        <v>300110</v>
      </c>
      <c r="C48" s="35">
        <f>C40+C47</f>
        <v>-6709967</v>
      </c>
    </row>
    <row r="50" spans="1:3" ht="23.25" customHeight="1">
      <c r="A50" s="7" t="s">
        <v>79</v>
      </c>
      <c r="B50" s="8"/>
      <c r="C50" s="8" t="s">
        <v>80</v>
      </c>
    </row>
    <row r="51" spans="1:3" ht="22.5" customHeight="1">
      <c r="A51" s="7" t="s">
        <v>52</v>
      </c>
      <c r="B51" s="8"/>
      <c r="C51" s="8" t="s">
        <v>53</v>
      </c>
    </row>
  </sheetData>
  <sheetProtection/>
  <mergeCells count="5">
    <mergeCell ref="A8:C8"/>
    <mergeCell ref="A4:C4"/>
    <mergeCell ref="A5:C5"/>
    <mergeCell ref="A6:C6"/>
    <mergeCell ref="A7:C7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АТФ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Улыбаева Л.</dc:creator>
  <cp:keywords/>
  <dc:description/>
  <cp:lastModifiedBy>Aida-Zh</cp:lastModifiedBy>
  <cp:lastPrinted>2012-12-14T03:59:54Z</cp:lastPrinted>
  <dcterms:created xsi:type="dcterms:W3CDTF">2007-04-23T08:44:03Z</dcterms:created>
  <dcterms:modified xsi:type="dcterms:W3CDTF">2014-01-17T14:33:59Z</dcterms:modified>
  <cp:category/>
  <cp:version/>
  <cp:contentType/>
  <cp:contentStatus/>
</cp:coreProperties>
</file>