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2Q\MCM 2Q2019_KASE\"/>
    </mc:Choice>
  </mc:AlternateContent>
  <bookViews>
    <workbookView xWindow="0" yWindow="0" windowWidth="23040" windowHeight="9408" activeTab="3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'[25]yO302.1'!#REF!</definedName>
    <definedName name="cd">'[25]yO302.1'!#REF!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'[25]yO302.1'!#REF!</definedName>
    <definedName name="cis">'[25]yO302.1'!#REF!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'[25]yO302.1'!#REF!</definedName>
    <definedName name="csnab">'[25]yO302.1'!#REF!</definedName>
    <definedName name="ct" localSheetId="2">'[25]yO302.1'!#REF!</definedName>
    <definedName name="ct">'[25]yO302.1'!#REF!</definedName>
    <definedName name="cv" localSheetId="2">'[25]yO302.1'!#REF!</definedName>
    <definedName name="cv">'[25]yO302.1'!#REF!</definedName>
    <definedName name="cvo" localSheetId="2">'[25]yO302.1'!#REF!</definedName>
    <definedName name="cvo">'[25]yO302.1'!#REF!</definedName>
    <definedName name="cyp">'[31]FS-97'!$BA$90</definedName>
    <definedName name="czhs" localSheetId="2">'[25]yO302.1'!#REF!</definedName>
    <definedName name="czhs">'[25]yO302.1'!#REF!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'[25]yO302.1'!#REF!</definedName>
    <definedName name="hozu">'[25]yO302.1'!#REF!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'[25]yO302.1'!#REF!</definedName>
    <definedName name="lvnc">'[25]yO302.1'!#REF!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'[25]yO302.1'!#REF!</definedName>
    <definedName name="pz">'[25]yO302.1'!#REF!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'[25]yO302.1'!#REF!</definedName>
    <definedName name="zheldor">'[25]yO302.1'!#REF!</definedName>
    <definedName name="zheldorizdat" localSheetId="2">'[25]yO302.1'!#REF!</definedName>
    <definedName name="zheldorizdat">'[25]yO302.1'!#REF!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'[25]yO302.1'!#REF!</definedName>
    <definedName name="дмтс">'[25]yO302.1'!#REF!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й">#N/A</definedName>
    <definedName name="йй">#N/A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капитала'!$A$1:$F$25</definedName>
    <definedName name="_xlnm.Print_Area" localSheetId="1">'Отчет о совокупном доходе'!$A$1:$C$47</definedName>
    <definedName name="_xlnm.Print_Area" localSheetId="0">'Отчет о фин положении'!$A$1:$C$68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'[25]yO302.1'!#REF!</definedName>
    <definedName name="см">'[25]yO302.1'!#REF!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'[25]yO302.1'!#REF!</definedName>
    <definedName name="сяры">'[25]yO302.1'!#REF!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52511"/>
</workbook>
</file>

<file path=xl/calcChain.xml><?xml version="1.0" encoding="utf-8"?>
<calcChain xmlns="http://schemas.openxmlformats.org/spreadsheetml/2006/main">
  <c r="C60" i="3" l="1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49" i="3"/>
  <c r="B49" i="3"/>
  <c r="C48" i="3"/>
  <c r="B48" i="3"/>
  <c r="C47" i="3"/>
  <c r="B47" i="3"/>
  <c r="C46" i="3"/>
  <c r="B46" i="3"/>
  <c r="C45" i="3"/>
  <c r="B45" i="3"/>
  <c r="C44" i="3"/>
  <c r="B44" i="3"/>
  <c r="C38" i="3"/>
  <c r="B38" i="3"/>
  <c r="C37" i="3"/>
  <c r="B37" i="3"/>
  <c r="C36" i="3"/>
  <c r="B36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E15" i="6" l="1"/>
  <c r="F14" i="6"/>
  <c r="E14" i="6"/>
  <c r="C61" i="3"/>
  <c r="B61" i="3"/>
  <c r="D23" i="6" l="1"/>
  <c r="D22" i="6" l="1"/>
  <c r="F22" i="6" s="1"/>
  <c r="E23" i="6"/>
  <c r="E20" i="6"/>
  <c r="D13" i="6" l="1"/>
  <c r="F13" i="6" s="1"/>
  <c r="E21" i="6" l="1"/>
  <c r="B21" i="6"/>
  <c r="E12" i="6"/>
  <c r="B12" i="6"/>
  <c r="B15" i="6" s="1"/>
  <c r="B18" i="6" s="1"/>
  <c r="D11" i="6"/>
  <c r="F11" i="6" s="1"/>
  <c r="F12" i="6" s="1"/>
  <c r="C12" i="6"/>
  <c r="C15" i="6" s="1"/>
  <c r="C18" i="6" s="1"/>
  <c r="D9" i="6"/>
  <c r="B12" i="4"/>
  <c r="B17" i="4" s="1"/>
  <c r="B24" i="4" s="1"/>
  <c r="B27" i="4" s="1"/>
  <c r="B31" i="4" s="1"/>
  <c r="B34" i="4" s="1"/>
  <c r="C20" i="6" s="1"/>
  <c r="C72" i="3"/>
  <c r="B72" i="3"/>
  <c r="B20" i="3"/>
  <c r="C20" i="3"/>
  <c r="B30" i="3"/>
  <c r="C30" i="3"/>
  <c r="C39" i="3"/>
  <c r="C41" i="3" s="1"/>
  <c r="B50" i="3"/>
  <c r="C50" i="3"/>
  <c r="B36" i="4" l="1"/>
  <c r="E24" i="6"/>
  <c r="B63" i="3"/>
  <c r="B73" i="3" s="1"/>
  <c r="C32" i="3"/>
  <c r="C71" i="3" s="1"/>
  <c r="B42" i="4"/>
  <c r="B41" i="4" s="1"/>
  <c r="B39" i="4" s="1"/>
  <c r="D20" i="6"/>
  <c r="D21" i="6" s="1"/>
  <c r="B24" i="6"/>
  <c r="F9" i="6"/>
  <c r="F15" i="6" s="1"/>
  <c r="D12" i="6"/>
  <c r="D15" i="6" s="1"/>
  <c r="D18" i="6" s="1"/>
  <c r="C45" i="8"/>
  <c r="C39" i="8"/>
  <c r="B45" i="8"/>
  <c r="C12" i="8"/>
  <c r="C24" i="8" s="1"/>
  <c r="C28" i="8" s="1"/>
  <c r="C12" i="4"/>
  <c r="C17" i="4" s="1"/>
  <c r="C24" i="4" s="1"/>
  <c r="C27" i="4" s="1"/>
  <c r="C31" i="4" s="1"/>
  <c r="C34" i="4" s="1"/>
  <c r="C36" i="4" s="1"/>
  <c r="C42" i="4" s="1"/>
  <c r="C41" i="4" s="1"/>
  <c r="C39" i="4" s="1"/>
  <c r="C63" i="3"/>
  <c r="B32" i="3"/>
  <c r="B71" i="3" s="1"/>
  <c r="B39" i="3"/>
  <c r="B41" i="3" s="1"/>
  <c r="D24" i="6" l="1"/>
  <c r="C21" i="6"/>
  <c r="F18" i="6"/>
  <c r="F16" i="6"/>
  <c r="F20" i="6"/>
  <c r="F21" i="6" s="1"/>
  <c r="C64" i="3"/>
  <c r="C65" i="3" s="1"/>
  <c r="C73" i="3"/>
  <c r="B70" i="3"/>
  <c r="B78" i="3" s="1"/>
  <c r="B67" i="3" s="1"/>
  <c r="C46" i="8"/>
  <c r="C49" i="8" s="1"/>
  <c r="B12" i="8"/>
  <c r="C37" i="4"/>
  <c r="B64" i="3"/>
  <c r="B65" i="3" s="1"/>
  <c r="C70" i="3" l="1"/>
  <c r="C78" i="3" s="1"/>
  <c r="C67" i="3" s="1"/>
  <c r="F24" i="6"/>
  <c r="F25" i="6" s="1"/>
  <c r="B24" i="8"/>
  <c r="B28" i="8" s="1"/>
  <c r="B39" i="8"/>
  <c r="B46" i="8" l="1"/>
  <c r="B49" i="8" s="1"/>
  <c r="B50" i="8" s="1"/>
</calcChain>
</file>

<file path=xl/sharedStrings.xml><?xml version="1.0" encoding="utf-8"?>
<sst xmlns="http://schemas.openxmlformats.org/spreadsheetml/2006/main" count="174" uniqueCount="145">
  <si>
    <t>В тысячах тенге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</si>
  <si>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</si>
  <si>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</si>
  <si>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</si>
  <si>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</si>
  <si>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</si>
  <si>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Отложенный налоговый актив</t>
  </si>
  <si>
    <t>Авансы, уплаченные за долгосрочные активы</t>
  </si>
  <si>
    <t>Долгосрочные займы выданные</t>
  </si>
  <si>
    <t>Долгосрочные займы третьим сторонам</t>
  </si>
  <si>
    <t>Долгосрочные расходы будущих периодов</t>
  </si>
  <si>
    <t>Текущие активы</t>
  </si>
  <si>
    <t>Товарно-материальные запасы</t>
  </si>
  <si>
    <t>Торговая и прочая дебиторская задолженность</t>
  </si>
  <si>
    <t>Краткосрочные займы выданные</t>
  </si>
  <si>
    <t>Авансовые платежи и прочие текущие активы</t>
  </si>
  <si>
    <t>Краткосрочные займы третьим сторонам</t>
  </si>
  <si>
    <t xml:space="preserve">Денежные средства и их эквиваленты 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</si>
  <si>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</si>
  <si>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</si>
  <si>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</si>
  <si>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</si>
  <si>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</si>
  <si>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</si>
  <si>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</si>
  <si>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</si>
  <si>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</si>
  <si>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</si>
  <si>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</si>
  <si>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Займы</t>
  </si>
  <si>
    <t>Долгосрочные авансы полученные</t>
  </si>
  <si>
    <t>Авансы полученные, долгосрочная часть</t>
  </si>
  <si>
    <t>Прочие долгосрочные обязательства</t>
  </si>
  <si>
    <t>Отложенные налоговые обязательства</t>
  </si>
  <si>
    <t>Текущие обязательства</t>
  </si>
  <si>
    <t>Краткосрочные займы банков</t>
  </si>
  <si>
    <t>Краткосрочная часть обязательств по финансовой аренде</t>
  </si>
  <si>
    <t>Торговая и прочая кредиторская задолженность</t>
  </si>
  <si>
    <t>Авансы полученные</t>
  </si>
  <si>
    <t>Краткосрочные займы от связанных сторон</t>
  </si>
  <si>
    <t>Дивиденды к уплате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</si>
  <si>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</si>
  <si>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</si>
  <si>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</si>
  <si>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</si>
  <si>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</si>
  <si>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</si>
  <si>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</si>
  <si>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</si>
  <si>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</si>
  <si>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</si>
  <si>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</si>
  <si>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</si>
  <si>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</si>
  <si>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</si>
  <si>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>Убыток от обесценения активов, классифицированных как предназначенные для продажи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</si>
  <si>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</si>
  <si>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</si>
  <si>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</si>
  <si>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</si>
  <si>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</si>
  <si>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</si>
  <si>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</si>
  <si>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</si>
  <si>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</si>
  <si>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</si>
  <si>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</si>
  <si>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</si>
  <si>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</si>
  <si>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</si>
  <si>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</si>
  <si>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Финансовые затраты</t>
  </si>
  <si>
    <t>Курсовую разницу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</si>
  <si>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</si>
  <si>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</si>
  <si>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</si>
  <si>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</si>
  <si>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нематериальных активов</t>
  </si>
  <si>
    <t>Чистое расходование денежных средств в инвестиционной деятельности</t>
  </si>
  <si>
    <t>Финансовая деятельность</t>
  </si>
  <si>
    <t>Погашение обязательств по финансовой аренде</t>
  </si>
  <si>
    <t>Получение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</si>
  <si>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</si>
  <si>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</si>
  <si>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</si>
  <si>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</si>
  <si>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</si>
  <si>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</si>
  <si>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</si>
  <si>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</si>
  <si>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</si>
  <si>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</si>
  <si>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</si>
  <si>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</si>
  <si>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</si>
  <si>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</si>
  <si>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</si>
  <si>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</si>
  <si>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</si>
  <si>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2018 года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</si>
  <si>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</si>
  <si>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</si>
  <si>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</si>
  <si>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</si>
  <si>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</si>
  <si>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</si>
  <si>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</si>
  <si>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</si>
  <si>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</si>
  <si>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</si>
  <si>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</si>
  <si>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На 1 января 2018 года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</si>
  <si>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</si>
  <si>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</si>
  <si>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</si>
  <si>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</si>
  <si>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</si>
  <si>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</si>
  <si>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Обязательства по финансовой аренде</t>
  </si>
  <si>
    <t>Выбытие неконтрольной доли</t>
  </si>
  <si>
    <t>Налог на добавленную стоимость</t>
  </si>
  <si>
    <t>Инвестиции</t>
  </si>
  <si>
    <t>Активы, предназначенные для продажи</t>
  </si>
  <si>
    <t>Предоплата по подоходному налогу</t>
  </si>
  <si>
    <t>Прочие краткосрочные финансовые инвестиции</t>
  </si>
  <si>
    <t>Обязательства по налогу на прибыль</t>
  </si>
  <si>
    <t>2019 года</t>
  </si>
  <si>
    <t>Амортизация нематериальных активов</t>
  </si>
  <si>
    <t>Убыток от выбытия основных средств</t>
  </si>
  <si>
    <t>Приобретение инвестиционной недвижимости и основных средств</t>
  </si>
  <si>
    <t>Погашение займов выданных</t>
  </si>
  <si>
    <t>Займы выданные связанным сторонам</t>
  </si>
  <si>
    <t>Сделки по ГЦБ</t>
  </si>
  <si>
    <t>Продажа ГЦБ</t>
  </si>
  <si>
    <t xml:space="preserve">Погашение займов </t>
  </si>
  <si>
    <t>На 31 декабря 2018 года</t>
  </si>
  <si>
    <t>На 1 января 2019 года</t>
  </si>
  <si>
    <t>На 30 июня 2019 года</t>
  </si>
  <si>
    <t>Шесть месяцев, закончившихся 
30 июня</t>
  </si>
  <si>
    <t>За шесть месяцев, закончившихся 30 июня 2019 года</t>
  </si>
  <si>
    <t>КПН уплаченный</t>
  </si>
  <si>
    <t>Расходы по безнадёжным долгам</t>
  </si>
  <si>
    <t>Восстановление резерва на обесценение</t>
  </si>
  <si>
    <t>Прочее выбытие</t>
  </si>
  <si>
    <t>Денежные средства и их эквиваленты на отчетную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</si>
</sst>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8" fillId="0" borderId="0" xfId="0" applyFont="1" applyBorder="1"/>
    <xf numFmtId="0" fontId="301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30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й 2 месяца" xfId="2312"/>
    <cellStyle name="_Капстроительство 2007 по объектов" xfId="2313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йешеду" xfId="10210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LOGSANDIROV/&#1041;&#1091;&#1093;&#1075;&#1072;&#1083;&#1090;&#1077;&#1088;&#1080;&#1103;%20&#1057;&#1050;/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hakim/Desktop/&#1041;&#1102;&#1076;&#1078;&#1077;&#1090;2006&#1040;&#1085;&#1076;&#1072;&#1089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TS_MCM_cons_2Q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Data/My%20Documents/&#1040;&#1089;&#1090;&#1072;&#1085;&#1072;/&#1041;&#1102;&#1076;&#1078;&#1077;&#1090;/&#1041;&#1102;&#1076;&#1078;&#1077;&#1090;%20&#1080;%20&#1073;.&#1087;/&#1073;&#1080;&#1079;&#1085;&#1077;&#1089;-&#1087;&#1083;&#1072;&#1085;&#1099;%20&#1074;%20&#1082;&#1088;&#1072;&#1089;&#1077;/Astana/Documents%20and%20Settings/biryukov/Local%20Settings/Temporary%20Internet%20Files/OLK29/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80;&#1102;&#1085;&#1100;%202009/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3w28wsmxu8n833tyiw8qevyftyrqy6sv4efwaciat9q9v7ypkkmc/Nov%209%2009/cdbaffe68eb9456ea7e971406c439fa8/&#1089;&#1077;&#1085;&#1090;&#1103;&#1073;&#1088;&#1100;%202009_1/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es/&#1054;&#1087;&#1077;&#1088;_&#1040;&#1042;&#1043;/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Reporting/Lyazzat/Monthend/2000/12/Report%20for%20Glen&amp;Alex/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ar.Badritdinov/My%20Documents/Engagements/Nursat%202009/Nursat%206%20m%202009/Kazakhtelecom%20forms/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korkmaz/My%20Documents/Budget/2005/Bdz/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rlan.k.aubakirov/My%20Documents/Projects/Nursat/PBC/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1/ACCOUNTS/Fletcher%20Building/Work/2008-2009/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AMRO3/a-CLIENTS/Crate%20&amp;%20Stein%20BV/Work/2009/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mbat.Ibrayemova/My%20Documents/Nursat/to%20be%20then%20deleted/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lymkulov/My%20Documents/Audit/Charaltyn/othera/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0;&#1085;%20&#1072;&#1085;&#1072;&#1083;&#1080;&#1079;/&#1041;&#1102;&#1076;&#1078;&#1077;&#1090;%20&#1080;%20&#1040;&#1085;&#1072;&#1083;&#1080;&#1079;%202006/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41;&#1048;&#1056;&#1046;&#1040;/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/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рансформационна_2014"/>
      <sheetName val="Трансформационная_2014_с прекр"/>
      <sheetName val="Неконтрольная доля_2014"/>
      <sheetName val="Внутренние продажи_2014"/>
      <sheetName val="Внутренние приобретения_2014"/>
      <sheetName val="Неконтрольная доля"/>
      <sheetName val="Трансформационная_print"/>
      <sheetName val="Трансформационная"/>
      <sheetName val="TB_Oskemen"/>
      <sheetName val="ДДС_17"/>
      <sheetName val="Подоходный налог"/>
      <sheetName val="Отчеты"/>
      <sheetName val="143_Баланс"/>
      <sheetName val="Лист3"/>
      <sheetName val="143_ОПиУ"/>
      <sheetName val="ДДС"/>
      <sheetName val="Раскрытия"/>
      <sheetName val="143_ОДДС"/>
      <sheetName val="143_Капитал"/>
      <sheetName val="ДДС_2014"/>
      <sheetName val="Дисконтирование_свод"/>
      <sheetName val="Shymkent"/>
      <sheetName val="Связанные стороны"/>
      <sheetName val="ОСКЕМЕН"/>
      <sheetName val="Инвест недвижимость"/>
      <sheetName val="Основные средства"/>
      <sheetName val="ФА_залог_справ ст_саморт"/>
      <sheetName val="Подоходный налог_2014"/>
      <sheetName val="Лизинг"/>
      <sheetName val="Займы"/>
      <sheetName val="Движение по займам"/>
      <sheetName val="Резервы"/>
      <sheetName val="Риск ликвидности"/>
      <sheetName val="Внутренние продажи18"/>
      <sheetName val="Внутренние приобретения18"/>
      <sheetName val="working"/>
      <sheetName val="Внутренние продажи17"/>
      <sheetName val="Внутренние приобретения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 t="str">
            <v>Инвестиционная недвижимость</v>
          </cell>
          <cell r="D6">
            <v>39499875</v>
          </cell>
          <cell r="E6">
            <v>38597725</v>
          </cell>
        </row>
        <row r="7">
          <cell r="B7" t="str">
            <v>Основные средства</v>
          </cell>
          <cell r="D7">
            <v>270297</v>
          </cell>
          <cell r="E7">
            <v>282233</v>
          </cell>
        </row>
        <row r="8">
          <cell r="B8" t="str">
            <v>Нематериальные активы</v>
          </cell>
          <cell r="D8">
            <v>53555</v>
          </cell>
          <cell r="E8">
            <v>58048</v>
          </cell>
        </row>
        <row r="9">
          <cell r="B9" t="str">
            <v>Налог на добавленную стоимость</v>
          </cell>
          <cell r="D9">
            <v>0</v>
          </cell>
          <cell r="E9">
            <v>0</v>
          </cell>
        </row>
        <row r="10">
          <cell r="B10" t="str">
            <v>Инвестиции</v>
          </cell>
          <cell r="D10">
            <v>0</v>
          </cell>
          <cell r="E10">
            <v>0</v>
          </cell>
        </row>
        <row r="11">
          <cell r="B11" t="str">
            <v>Отложенный налоговый актив</v>
          </cell>
          <cell r="D11">
            <v>20172</v>
          </cell>
          <cell r="E11">
            <v>20928</v>
          </cell>
        </row>
        <row r="12">
          <cell r="B12" t="str">
            <v>Авансы, уплаченные за долгосрочные активы</v>
          </cell>
          <cell r="D12">
            <v>2154828</v>
          </cell>
          <cell r="E12">
            <v>1930975</v>
          </cell>
        </row>
        <row r="13">
          <cell r="B13" t="str">
            <v>Активы, предназначенные для продажи</v>
          </cell>
          <cell r="D13">
            <v>0</v>
          </cell>
          <cell r="E13">
            <v>0</v>
          </cell>
        </row>
        <row r="14">
          <cell r="B14" t="str">
            <v>Долгосрочные займы выданные</v>
          </cell>
          <cell r="D14">
            <v>2292535</v>
          </cell>
          <cell r="E14">
            <v>2348821</v>
          </cell>
        </row>
        <row r="15">
          <cell r="B15" t="str">
            <v>Долгосрочные займы третьим сторонам</v>
          </cell>
          <cell r="D15">
            <v>36541</v>
          </cell>
          <cell r="E15">
            <v>0</v>
          </cell>
        </row>
        <row r="16">
          <cell r="B16" t="str">
            <v>Долгосрочные расходы будущих периодов</v>
          </cell>
          <cell r="D16">
            <v>33168</v>
          </cell>
          <cell r="E16">
            <v>371831</v>
          </cell>
        </row>
        <row r="17">
          <cell r="D17">
            <v>44360971</v>
          </cell>
          <cell r="E17">
            <v>43610561</v>
          </cell>
        </row>
        <row r="18">
          <cell r="B18" t="str">
            <v>Текущие активы</v>
          </cell>
        </row>
        <row r="19">
          <cell r="B19" t="str">
            <v>Товарно-материальные запасы</v>
          </cell>
          <cell r="D19">
            <v>275044</v>
          </cell>
          <cell r="E19">
            <v>63245</v>
          </cell>
        </row>
        <row r="20">
          <cell r="B20" t="str">
            <v>Торговая и прочая дебиторская задолженность</v>
          </cell>
          <cell r="D20">
            <v>657094</v>
          </cell>
          <cell r="E20">
            <v>1140827</v>
          </cell>
        </row>
        <row r="21">
          <cell r="B21" t="str">
            <v>Прочие краткосрочные финансовые инвестиции</v>
          </cell>
          <cell r="D21">
            <v>379178</v>
          </cell>
          <cell r="E21">
            <v>508230</v>
          </cell>
        </row>
        <row r="22">
          <cell r="B22" t="str">
            <v>Краткосрочные займы выданные</v>
          </cell>
          <cell r="D22">
            <v>7077856</v>
          </cell>
          <cell r="E22">
            <v>6684964</v>
          </cell>
        </row>
        <row r="23">
          <cell r="B23" t="str">
            <v>Авансовые платежи и прочие текущие активы</v>
          </cell>
          <cell r="D23">
            <v>1312745</v>
          </cell>
          <cell r="E23">
            <v>1064075</v>
          </cell>
        </row>
        <row r="24">
          <cell r="B24" t="str">
            <v>Краткосрочные займы третьим сторонам</v>
          </cell>
          <cell r="D24">
            <v>43590</v>
          </cell>
          <cell r="E24">
            <v>0</v>
          </cell>
        </row>
        <row r="25">
          <cell r="B25" t="str">
            <v>Дивиденды к получению</v>
          </cell>
          <cell r="D25">
            <v>0</v>
          </cell>
          <cell r="E25">
            <v>0</v>
          </cell>
        </row>
        <row r="26">
          <cell r="B26" t="str">
            <v xml:space="preserve">Денежные средства и их эквиваленты </v>
          </cell>
          <cell r="D26">
            <v>324897</v>
          </cell>
          <cell r="E26">
            <v>170301</v>
          </cell>
        </row>
        <row r="27">
          <cell r="D27">
            <v>10070404</v>
          </cell>
          <cell r="E27">
            <v>9631642</v>
          </cell>
        </row>
        <row r="28">
          <cell r="B28" t="str">
            <v>Активы, квалифицированные как предназначеннеы для продажи</v>
          </cell>
          <cell r="E28">
            <v>0</v>
          </cell>
        </row>
        <row r="29">
          <cell r="B29" t="str">
            <v>Итого активов</v>
          </cell>
          <cell r="D29">
            <v>54431375</v>
          </cell>
          <cell r="E29">
            <v>53242203</v>
          </cell>
        </row>
        <row r="31">
          <cell r="B31" t="str">
            <v>Капитал и обязательства</v>
          </cell>
        </row>
        <row r="32">
          <cell r="B32" t="str">
            <v>Капитал</v>
          </cell>
        </row>
        <row r="33">
          <cell r="B33" t="str">
            <v>Уставный капитал</v>
          </cell>
          <cell r="D33">
            <v>5774370</v>
          </cell>
          <cell r="E33">
            <v>5774370</v>
          </cell>
        </row>
        <row r="34">
          <cell r="B34" t="str">
            <v>Дополнительный оплаченный капитал</v>
          </cell>
          <cell r="D34">
            <v>0</v>
          </cell>
          <cell r="E34">
            <v>0</v>
          </cell>
        </row>
        <row r="35">
          <cell r="B35" t="str">
            <v>Нераспредленная прибыль</v>
          </cell>
          <cell r="D35">
            <v>8471774</v>
          </cell>
          <cell r="E35">
            <v>5980031</v>
          </cell>
        </row>
        <row r="36">
          <cell r="B36" t="str">
            <v>Капитал, приходящий на собственника Группы</v>
          </cell>
          <cell r="D36">
            <v>14246144</v>
          </cell>
          <cell r="E36">
            <v>11754401</v>
          </cell>
        </row>
        <row r="37">
          <cell r="B37" t="str">
            <v>Неконтрольные доли участия</v>
          </cell>
          <cell r="D37">
            <v>0</v>
          </cell>
        </row>
        <row r="38">
          <cell r="B38" t="str">
            <v>Итого капитал</v>
          </cell>
          <cell r="D38">
            <v>14246144</v>
          </cell>
          <cell r="E38">
            <v>11754401</v>
          </cell>
        </row>
        <row r="40">
          <cell r="B40" t="str">
            <v>Долгосрочные обязательства</v>
          </cell>
        </row>
        <row r="41">
          <cell r="B41" t="str">
            <v>Займы</v>
          </cell>
          <cell r="D41">
            <v>20893357</v>
          </cell>
          <cell r="E41">
            <v>18220253</v>
          </cell>
        </row>
        <row r="42">
          <cell r="B42" t="str">
            <v>Обязательства по финансовой аренде</v>
          </cell>
          <cell r="D42">
            <v>408451</v>
          </cell>
          <cell r="E42">
            <v>425660</v>
          </cell>
        </row>
        <row r="43">
          <cell r="B43" t="str">
            <v>Долгосрочные займы связанных сторон</v>
          </cell>
          <cell r="D43">
            <v>0</v>
          </cell>
          <cell r="E43">
            <v>0</v>
          </cell>
        </row>
        <row r="44">
          <cell r="B44" t="str">
            <v>Авансы полученные, долгосрочная часть</v>
          </cell>
          <cell r="D44">
            <v>810938</v>
          </cell>
          <cell r="E44">
            <v>1251466</v>
          </cell>
        </row>
        <row r="45">
          <cell r="B45" t="str">
            <v>Отложенные налоговые обязательства</v>
          </cell>
          <cell r="D45">
            <v>434476</v>
          </cell>
          <cell r="E45">
            <v>434633</v>
          </cell>
        </row>
        <row r="46">
          <cell r="B46" t="str">
            <v>Прочие долгосрочные обязательства</v>
          </cell>
          <cell r="D46">
            <v>0</v>
          </cell>
          <cell r="E46">
            <v>651847</v>
          </cell>
        </row>
        <row r="47">
          <cell r="D47">
            <v>22547222</v>
          </cell>
          <cell r="E47">
            <v>20983859</v>
          </cell>
        </row>
        <row r="49">
          <cell r="B49" t="str">
            <v>Текущие обязательства</v>
          </cell>
        </row>
        <row r="50">
          <cell r="B50" t="str">
            <v>Краткосрочные займы банков</v>
          </cell>
          <cell r="D50">
            <v>11311798</v>
          </cell>
          <cell r="E50">
            <v>13595576</v>
          </cell>
        </row>
        <row r="51">
          <cell r="B51" t="str">
            <v>Краткосрочная часть обязательств по финансовой аренде</v>
          </cell>
          <cell r="D51">
            <v>94129</v>
          </cell>
          <cell r="E51">
            <v>212061</v>
          </cell>
        </row>
        <row r="52">
          <cell r="B52" t="str">
            <v>Торговая и прочая кредиторская задолженность</v>
          </cell>
          <cell r="D52">
            <v>471888</v>
          </cell>
          <cell r="E52">
            <v>897318</v>
          </cell>
        </row>
        <row r="53">
          <cell r="B53" t="str">
            <v>Авансы полученные</v>
          </cell>
          <cell r="D53">
            <v>1987853</v>
          </cell>
          <cell r="E53">
            <v>2317921</v>
          </cell>
        </row>
        <row r="54">
          <cell r="B54" t="str">
            <v>Краткосрочные займы от связанных сторон</v>
          </cell>
          <cell r="D54">
            <v>1060</v>
          </cell>
          <cell r="E54">
            <v>1060</v>
          </cell>
        </row>
        <row r="55">
          <cell r="B55" t="str">
            <v>Дивиденды к уплате</v>
          </cell>
          <cell r="D55">
            <v>0</v>
          </cell>
          <cell r="E55">
            <v>0</v>
          </cell>
        </row>
        <row r="56">
          <cell r="B56" t="str">
            <v>Обязательства по налогу на прибыль</v>
          </cell>
          <cell r="D56">
            <v>0</v>
          </cell>
          <cell r="E56">
            <v>1753</v>
          </cell>
        </row>
        <row r="57">
          <cell r="B57" t="str">
            <v>Прочие текущие обязательства</v>
          </cell>
          <cell r="D57">
            <v>3771281</v>
          </cell>
          <cell r="E57">
            <v>3478254</v>
          </cell>
        </row>
        <row r="58">
          <cell r="D58">
            <v>17638009</v>
          </cell>
          <cell r="E58">
            <v>20503943</v>
          </cell>
        </row>
        <row r="59">
          <cell r="B59" t="str">
            <v>Обязательства, связанные с активами, квалиффицированными как предназначенные для продажи</v>
          </cell>
          <cell r="D59">
            <v>0</v>
          </cell>
          <cell r="E59">
            <v>0</v>
          </cell>
        </row>
        <row r="60">
          <cell r="D60">
            <v>40185231</v>
          </cell>
          <cell r="E60">
            <v>41487802</v>
          </cell>
        </row>
        <row r="61">
          <cell r="B61" t="str">
            <v>ИТОГО КАПИТАЛ И ОБЯЗАТЕЛЬСТВА</v>
          </cell>
          <cell r="D61">
            <v>54431375</v>
          </cell>
          <cell r="E61">
            <v>53242203</v>
          </cell>
        </row>
        <row r="62">
          <cell r="B62" t="str">
            <v>проверка</v>
          </cell>
          <cell r="D62">
            <v>0</v>
          </cell>
          <cell r="E62">
            <v>0</v>
          </cell>
        </row>
        <row r="63">
          <cell r="D63">
            <v>-7567605</v>
          </cell>
          <cell r="E63">
            <v>-10872301</v>
          </cell>
        </row>
        <row r="65">
          <cell r="B65" t="str">
            <v>Балансовая стоимость одной простой акции, тенге</v>
          </cell>
          <cell r="D65">
            <v>97</v>
          </cell>
          <cell r="E65">
            <v>80</v>
          </cell>
        </row>
        <row r="68">
          <cell r="B68" t="str">
            <v>NAV=</v>
          </cell>
          <cell r="D68">
            <v>14192589</v>
          </cell>
          <cell r="E68">
            <v>11696353</v>
          </cell>
        </row>
        <row r="69">
          <cell r="B69" t="str">
            <v>TA=</v>
          </cell>
          <cell r="D69">
            <v>54431375</v>
          </cell>
          <cell r="E69">
            <v>53242203</v>
          </cell>
        </row>
        <row r="70">
          <cell r="B70" t="str">
            <v>IA=</v>
          </cell>
          <cell r="D70">
            <v>53555</v>
          </cell>
          <cell r="E70">
            <v>58048</v>
          </cell>
        </row>
        <row r="71">
          <cell r="B71" t="str">
            <v>TL=</v>
          </cell>
          <cell r="D71">
            <v>40185231</v>
          </cell>
          <cell r="E71">
            <v>41487802</v>
          </cell>
        </row>
        <row r="72">
          <cell r="B72" t="str">
            <v>PS=</v>
          </cell>
          <cell r="D72">
            <v>0</v>
          </cell>
          <cell r="E72">
            <v>0</v>
          </cell>
        </row>
        <row r="74">
          <cell r="B74" t="str">
            <v>NOcs=</v>
          </cell>
          <cell r="D74">
            <v>145780600</v>
          </cell>
          <cell r="E74">
            <v>145780600</v>
          </cell>
        </row>
        <row r="76">
          <cell r="B76" t="str">
            <v>BVcs=</v>
          </cell>
          <cell r="D76">
            <v>97</v>
          </cell>
          <cell r="E76">
            <v>80</v>
          </cell>
        </row>
        <row r="78">
          <cell r="B78" t="str">
            <v>В тысячах тенге</v>
          </cell>
          <cell r="D78" t="str">
            <v>1 полугодие 2019</v>
          </cell>
          <cell r="E78" t="str">
            <v>1 полугодие 2018</v>
          </cell>
        </row>
        <row r="80">
          <cell r="B80" t="str">
            <v>Продолжающаяся деятельность</v>
          </cell>
        </row>
        <row r="81">
          <cell r="B81" t="str">
            <v xml:space="preserve">Доходы от реализации </v>
          </cell>
          <cell r="D81">
            <v>9458929</v>
          </cell>
          <cell r="E81">
            <v>8958184</v>
          </cell>
        </row>
        <row r="82">
          <cell r="B82" t="str">
            <v>Себестоимость реализации</v>
          </cell>
          <cell r="D82">
            <v>-3204397</v>
          </cell>
          <cell r="E82">
            <v>-3347043</v>
          </cell>
        </row>
        <row r="83">
          <cell r="B83" t="str">
            <v>Валовой доход</v>
          </cell>
          <cell r="D83">
            <v>6254532</v>
          </cell>
          <cell r="E83">
            <v>5611141</v>
          </cell>
        </row>
        <row r="85">
          <cell r="B85" t="str">
            <v xml:space="preserve">Общие и административные расходы </v>
          </cell>
          <cell r="D85">
            <v>-1933945</v>
          </cell>
          <cell r="E85">
            <v>-1312070</v>
          </cell>
        </row>
        <row r="86">
          <cell r="B86" t="str">
            <v xml:space="preserve">Расходы по реализации </v>
          </cell>
          <cell r="D86">
            <v>-159340</v>
          </cell>
          <cell r="E86">
            <v>-130058</v>
          </cell>
        </row>
        <row r="87">
          <cell r="B87" t="str">
            <v>Прочий операционные доходы/(расходы)</v>
          </cell>
          <cell r="D87">
            <v>0</v>
          </cell>
          <cell r="E87">
            <v>0</v>
          </cell>
        </row>
        <row r="88">
          <cell r="B88" t="str">
            <v>Прибыль / (убыток) от операционной деятельности</v>
          </cell>
          <cell r="D88">
            <v>4161247</v>
          </cell>
          <cell r="E88">
            <v>4169013</v>
          </cell>
        </row>
        <row r="90">
          <cell r="B90" t="str">
            <v>Курсовая разница, нетто</v>
          </cell>
          <cell r="D90">
            <v>-5910</v>
          </cell>
          <cell r="E90">
            <v>-156569</v>
          </cell>
        </row>
        <row r="91">
          <cell r="B91" t="str">
            <v xml:space="preserve">Финансовые затраты </v>
          </cell>
          <cell r="D91">
            <v>-1685821</v>
          </cell>
          <cell r="E91">
            <v>-1896108</v>
          </cell>
        </row>
        <row r="92">
          <cell r="B92" t="str">
            <v>Финансовые доходы</v>
          </cell>
          <cell r="D92">
            <v>97328</v>
          </cell>
          <cell r="E92">
            <v>160464</v>
          </cell>
        </row>
        <row r="93">
          <cell r="B93" t="str">
            <v>Убыток от обесценения активов, классифицированных как предназначенные для продажи</v>
          </cell>
          <cell r="D93">
            <v>0</v>
          </cell>
          <cell r="E93">
            <v>0</v>
          </cell>
        </row>
        <row r="94">
          <cell r="B94" t="str">
            <v xml:space="preserve">Прочие доходы / (расходы) </v>
          </cell>
          <cell r="D94">
            <v>-45901</v>
          </cell>
          <cell r="E94">
            <v>41041</v>
          </cell>
        </row>
        <row r="95">
          <cell r="B95" t="str">
            <v>Прибыль / (убыток) до подоходного налога от продолжающейся деятельности</v>
          </cell>
          <cell r="D95">
            <v>2520943</v>
          </cell>
          <cell r="E95">
            <v>2317841</v>
          </cell>
        </row>
        <row r="97">
          <cell r="B97" t="str">
            <v>Расходы по подоходному налогу</v>
          </cell>
          <cell r="D97">
            <v>-29200</v>
          </cell>
          <cell r="E97">
            <v>9888</v>
          </cell>
        </row>
        <row r="98">
          <cell r="B98" t="str">
            <v>Прибыль / (убыток) за период от продолжающейся деятельности</v>
          </cell>
          <cell r="D98">
            <v>2491743</v>
          </cell>
          <cell r="E98">
            <v>2327729</v>
          </cell>
        </row>
        <row r="100">
          <cell r="B100" t="str">
            <v>Прекращенная деятельность</v>
          </cell>
        </row>
        <row r="101">
          <cell r="B101" t="str">
            <v>Доход/(убыток) после налогообложения за отчетный период от прекращенной деятельности</v>
          </cell>
          <cell r="D101">
            <v>0</v>
          </cell>
          <cell r="E101">
            <v>0</v>
          </cell>
        </row>
        <row r="102">
          <cell r="B102" t="str">
            <v>Прибыль/(убыток) за отчетный период</v>
          </cell>
          <cell r="D102">
            <v>2491743</v>
          </cell>
          <cell r="E102">
            <v>2327729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  <sheetName val="Paramètres"/>
      <sheetName val="Securities"/>
      <sheetName val="Sheet4"/>
      <sheetName val="B-4"/>
      <sheetName val="Sheet3"/>
      <sheetName val="T_T"/>
      <sheetName val="CNOBARI"/>
      <sheetName val="types"/>
      <sheetName val="Dropdown"/>
      <sheetName val="Inputs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COP_Analitical"/>
      <sheetName val="Master_(2)"/>
      <sheetName val="C_repair"/>
      <sheetName val="Other_Services"/>
      <sheetName val="GA_LLP"/>
      <sheetName val="Ngdu_1COS"/>
      <sheetName val="Cost_99v98"/>
      <sheetName val="U2_610_R&amp;M"/>
      <sheetName val="Actuals_Input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S10">
            <v>119.47</v>
          </cell>
        </row>
      </sheetData>
      <sheetData sheetId="42">
        <row r="10">
          <cell r="S10">
            <v>119.47</v>
          </cell>
        </row>
      </sheetData>
      <sheetData sheetId="43"/>
      <sheetData sheetId="44"/>
      <sheetData sheetId="45"/>
      <sheetData sheetId="46"/>
      <sheetData sheetId="47">
        <row r="10">
          <cell r="S10">
            <v>119.47</v>
          </cell>
        </row>
      </sheetData>
      <sheetData sheetId="48"/>
      <sheetData sheetId="49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PBC-Final Kmod8-December-2001"/>
      <sheetName val="31.12.03"/>
      <sheetName val="R-40"/>
      <sheetName val="R-50"/>
      <sheetName val="LME_prices"/>
      <sheetName val="группа"/>
      <sheetName val="std tabel"/>
      <sheetName val="I-Index"/>
      <sheetName val="DATA"/>
      <sheetName val="G-183"/>
      <sheetName val="2008"/>
      <sheetName val="Production_Ref Q-1-3"/>
      <sheetName val="F-2.1"/>
      <sheetName val="тип шпал"/>
      <sheetName val="Г анализ"/>
      <sheetName val="Info"/>
      <sheetName val="D2 DCF"/>
      <sheetName val="Статьи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п 15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  <sheetName val="#REF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  <sheetName val="FA Movement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view="pageBreakPreview" topLeftCell="A49" zoomScale="80" zoomScaleNormal="80" zoomScaleSheetLayoutView="80" workbookViewId="0">
      <selection activeCell="B17" sqref="B17"/>
    </sheetView>
  </sheetViews>
  <sheetFormatPr defaultRowHeight="13.2"/>
  <cols>
    <col min="1" max="1" width="52.88671875" style="1" bestFit="1" customWidth="1"/>
    <col min="2" max="3" width="18.88671875" style="1" customWidth="1"/>
    <col min="4" max="4" width="5.77734375" style="1" customWidth="1"/>
    <col min="5" max="16384" width="8.88671875" style="1"/>
  </cols>
  <sheetData>
    <row r="1" spans="1:4" ht="26.4">
      <c r="A1" s="60" t="s">
        <v>86</v>
      </c>
      <c r="B1" s="151" t="s">
        <v>87</v>
      </c>
      <c r="C1" s="151"/>
    </row>
    <row r="2" spans="1:4">
      <c r="A2" s="36"/>
      <c r="B2" s="70"/>
      <c r="C2" s="71"/>
    </row>
    <row r="3" spans="1:4">
      <c r="A3" s="3" t="s">
        <v>88</v>
      </c>
      <c r="B3" s="70"/>
      <c r="C3" s="56"/>
    </row>
    <row r="4" spans="1:4">
      <c r="A4" s="72" t="s">
        <v>137</v>
      </c>
      <c r="B4" s="70"/>
      <c r="C4" s="70"/>
      <c r="D4" s="2"/>
    </row>
    <row r="5" spans="1:4">
      <c r="A5" s="72"/>
      <c r="B5" s="70"/>
      <c r="C5" s="70"/>
      <c r="D5" s="2"/>
    </row>
    <row r="6" spans="1:4" ht="13.8" thickBot="1">
      <c r="A6" s="5" t="s">
        <v>0</v>
      </c>
      <c r="B6" s="146">
        <v>43646</v>
      </c>
      <c r="C6" s="147">
        <v>43465</v>
      </c>
      <c r="D6" s="6"/>
    </row>
    <row r="7" spans="1:4">
      <c r="A7" s="7" t="s">
        <v>1</v>
      </c>
      <c r="B7" s="7"/>
      <c r="C7" s="8"/>
      <c r="D7" s="9"/>
    </row>
    <row r="8" spans="1:4">
      <c r="A8" s="7" t="s">
        <v>2</v>
      </c>
      <c r="B8" s="10"/>
      <c r="C8" s="11"/>
      <c r="D8" s="12"/>
    </row>
    <row r="9" spans="1:4">
      <c r="A9" s="13" t="s">
        <v>3</v>
      </c>
      <c r="B9" s="10">
        <f>SUMIF([113]Отчеты!$B$6:$B$102,$A9,[113]Отчеты!D$6:D$102)</f>
        <v>39499875</v>
      </c>
      <c r="C9" s="14">
        <f>SUMIF([113]Отчеты!$B$6:$B$102,$A9,[113]Отчеты!E$6:E$102)</f>
        <v>38597725</v>
      </c>
      <c r="D9" s="15"/>
    </row>
    <row r="10" spans="1:4">
      <c r="A10" s="13" t="s">
        <v>4</v>
      </c>
      <c r="B10" s="10">
        <f>SUMIF([113]Отчеты!$B$6:$B$102,$A10,[113]Отчеты!D$6:D$102)</f>
        <v>270297</v>
      </c>
      <c r="C10" s="14">
        <f>SUMIF([113]Отчеты!$B$6:$B$102,$A10,[113]Отчеты!E$6:E$102)</f>
        <v>282233</v>
      </c>
      <c r="D10" s="15"/>
    </row>
    <row r="11" spans="1:4">
      <c r="A11" s="16" t="s">
        <v>5</v>
      </c>
      <c r="B11" s="10">
        <f>SUMIF([113]Отчеты!$B$6:$B$102,$A11,[113]Отчеты!D$6:D$102)</f>
        <v>53555</v>
      </c>
      <c r="C11" s="14">
        <f>SUMIF([113]Отчеты!$B$6:$B$102,$A11,[113]Отчеты!E$6:E$102)</f>
        <v>58048</v>
      </c>
      <c r="D11" s="15"/>
    </row>
    <row r="12" spans="1:4">
      <c r="A12" s="16" t="s">
        <v>120</v>
      </c>
      <c r="B12" s="10">
        <f>SUMIF([113]Отчеты!$B$6:$B$102,$A12,[113]Отчеты!D$6:D$102)</f>
        <v>0</v>
      </c>
      <c r="C12" s="14">
        <f>SUMIF([113]Отчеты!$B$6:$B$102,$A12,[113]Отчеты!E$6:E$102)</f>
        <v>0</v>
      </c>
      <c r="D12" s="15"/>
    </row>
    <row r="13" spans="1:4">
      <c r="A13" s="13" t="s">
        <v>121</v>
      </c>
      <c r="B13" s="10">
        <f>SUMIF([113]Отчеты!$B$6:$B$102,$A13,[113]Отчеты!D$6:D$102)</f>
        <v>0</v>
      </c>
      <c r="C13" s="14">
        <f>SUMIF([113]Отчеты!$B$6:$B$102,$A13,[113]Отчеты!E$6:E$102)</f>
        <v>0</v>
      </c>
      <c r="D13" s="15"/>
    </row>
    <row r="14" spans="1:4">
      <c r="A14" s="18" t="s">
        <v>6</v>
      </c>
      <c r="B14" s="10">
        <f>SUMIF([113]Отчеты!$B$6:$B$102,$A14,[113]Отчеты!D$6:D$102)</f>
        <v>20172</v>
      </c>
      <c r="C14" s="14">
        <f>SUMIF([113]Отчеты!$B$6:$B$102,$A14,[113]Отчеты!E$6:E$102)</f>
        <v>20928</v>
      </c>
      <c r="D14" s="15"/>
    </row>
    <row r="15" spans="1:4">
      <c r="A15" s="18" t="s">
        <v>7</v>
      </c>
      <c r="B15" s="10">
        <f>SUMIF([113]Отчеты!$B$6:$B$102,$A15,[113]Отчеты!D$6:D$102)</f>
        <v>2154828</v>
      </c>
      <c r="C15" s="14">
        <f>SUMIF([113]Отчеты!$B$6:$B$102,$A15,[113]Отчеты!E$6:E$102)</f>
        <v>1930975</v>
      </c>
      <c r="D15" s="15"/>
    </row>
    <row r="16" spans="1:4">
      <c r="A16" s="18" t="s">
        <v>122</v>
      </c>
      <c r="B16" s="10">
        <f>SUMIF([113]Отчеты!$B$6:$B$102,$A16,[113]Отчеты!D$6:D$102)</f>
        <v>0</v>
      </c>
      <c r="C16" s="14">
        <f>SUMIF([113]Отчеты!$B$6:$B$102,$A16,[113]Отчеты!E$6:E$102)</f>
        <v>0</v>
      </c>
      <c r="D16" s="15"/>
    </row>
    <row r="17" spans="1:4">
      <c r="A17" s="18" t="s">
        <v>8</v>
      </c>
      <c r="B17" s="10">
        <f>SUMIF([113]Отчеты!$B$6:$B$102,$A17,[113]Отчеты!D$6:D$102)</f>
        <v>2292535</v>
      </c>
      <c r="C17" s="14">
        <f>SUMIF([113]Отчеты!$B$6:$B$102,$A17,[113]Отчеты!E$6:E$102)</f>
        <v>2348821</v>
      </c>
      <c r="D17" s="15"/>
    </row>
    <row r="18" spans="1:4">
      <c r="A18" s="18" t="s">
        <v>9</v>
      </c>
      <c r="B18" s="10">
        <f>SUMIF([113]Отчеты!$B$6:$B$102,$A18,[113]Отчеты!D$6:D$102)</f>
        <v>36541</v>
      </c>
      <c r="C18" s="14">
        <f>SUMIF([113]Отчеты!$B$6:$B$102,$A18,[113]Отчеты!E$6:E$102)</f>
        <v>0</v>
      </c>
      <c r="D18" s="15"/>
    </row>
    <row r="19" spans="1:4" ht="13.8" thickBot="1">
      <c r="A19" s="18" t="s">
        <v>10</v>
      </c>
      <c r="B19" s="10">
        <f>SUMIF([113]Отчеты!$B$6:$B$102,$A19,[113]Отчеты!D$6:D$102)</f>
        <v>33168</v>
      </c>
      <c r="C19" s="14">
        <f>SUMIF([113]Отчеты!$B$6:$B$102,$A19,[113]Отчеты!E$6:E$102)</f>
        <v>371831</v>
      </c>
      <c r="D19" s="15"/>
    </row>
    <row r="20" spans="1:4" ht="13.8" thickBot="1">
      <c r="A20" s="19"/>
      <c r="B20" s="20">
        <f>SUM(B9:B19)</f>
        <v>44360971</v>
      </c>
      <c r="C20" s="20">
        <f>SUM(C9:C19)</f>
        <v>43610561</v>
      </c>
      <c r="D20" s="21"/>
    </row>
    <row r="21" spans="1:4">
      <c r="A21" s="7" t="s">
        <v>11</v>
      </c>
      <c r="B21" s="24"/>
      <c r="C21" s="25"/>
      <c r="D21" s="26"/>
    </row>
    <row r="22" spans="1:4">
      <c r="A22" s="16" t="s">
        <v>12</v>
      </c>
      <c r="B22" s="10">
        <f>SUMIF([113]Отчеты!$B$6:$B$102,$A22,[113]Отчеты!D$6:D$102)</f>
        <v>275044</v>
      </c>
      <c r="C22" s="14">
        <f>SUMIF([113]Отчеты!$B$6:$B$102,$A22,[113]Отчеты!E$6:E$102)</f>
        <v>63245</v>
      </c>
      <c r="D22" s="15"/>
    </row>
    <row r="23" spans="1:4">
      <c r="A23" s="13" t="s">
        <v>13</v>
      </c>
      <c r="B23" s="10">
        <f>SUMIF([113]Отчеты!$B$6:$B$102,$A23,[113]Отчеты!D$6:D$102)</f>
        <v>657094</v>
      </c>
      <c r="C23" s="14">
        <f>SUMIF([113]Отчеты!$B$6:$B$102,$A23,[113]Отчеты!E$6:E$102)</f>
        <v>1140827</v>
      </c>
      <c r="D23" s="15"/>
    </row>
    <row r="24" spans="1:4">
      <c r="A24" s="27" t="s">
        <v>123</v>
      </c>
      <c r="B24" s="10">
        <f>SUMIF([113]Отчеты!$B$6:$B$102,$A24,[113]Отчеты!D$6:D$102)</f>
        <v>0</v>
      </c>
      <c r="C24" s="14">
        <f>SUMIF([113]Отчеты!$B$6:$B$102,$A24,[113]Отчеты!E$6:E$102)</f>
        <v>0</v>
      </c>
      <c r="D24" s="15"/>
    </row>
    <row r="25" spans="1:4">
      <c r="A25" s="16" t="s">
        <v>14</v>
      </c>
      <c r="B25" s="10">
        <f>SUMIF([113]Отчеты!$B$6:$B$102,$A25,[113]Отчеты!D$6:D$102)</f>
        <v>7077856</v>
      </c>
      <c r="C25" s="14">
        <f>SUMIF([113]Отчеты!$B$6:$B$102,$A25,[113]Отчеты!E$6:E$102)</f>
        <v>6684964</v>
      </c>
      <c r="D25" s="15"/>
    </row>
    <row r="26" spans="1:4">
      <c r="A26" s="16" t="s">
        <v>15</v>
      </c>
      <c r="B26" s="10">
        <f>SUMIF([113]Отчеты!$B$6:$B$102,$A26,[113]Отчеты!D$6:D$102)</f>
        <v>1312745</v>
      </c>
      <c r="C26" s="14">
        <f>SUMIF([113]Отчеты!$B$6:$B$102,$A26,[113]Отчеты!E$6:E$102)</f>
        <v>1064075</v>
      </c>
      <c r="D26" s="15"/>
    </row>
    <row r="27" spans="1:4">
      <c r="A27" s="16" t="s">
        <v>16</v>
      </c>
      <c r="B27" s="10">
        <f>SUMIF([113]Отчеты!$B$6:$B$102,$A27,[113]Отчеты!D$6:D$102)</f>
        <v>43590</v>
      </c>
      <c r="C27" s="14">
        <f>SUMIF([113]Отчеты!$B$6:$B$102,$A27,[113]Отчеты!E$6:E$102)</f>
        <v>0</v>
      </c>
      <c r="D27" s="15"/>
    </row>
    <row r="28" spans="1:4">
      <c r="A28" s="18" t="s">
        <v>124</v>
      </c>
      <c r="B28" s="10">
        <f>SUMIF([113]Отчеты!$B$6:$B$102,$A28,[113]Отчеты!D$6:D$102)</f>
        <v>379178</v>
      </c>
      <c r="C28" s="14">
        <f>SUMIF([113]Отчеты!$B$6:$B$102,$A28,[113]Отчеты!E$6:E$102)</f>
        <v>508230</v>
      </c>
      <c r="D28" s="15"/>
    </row>
    <row r="29" spans="1:4" ht="13.8" thickBot="1">
      <c r="A29" s="16" t="s">
        <v>17</v>
      </c>
      <c r="B29" s="10">
        <f>SUMIF([113]Отчеты!$B$6:$B$102,$A29,[113]Отчеты!D$6:D$102)</f>
        <v>324897</v>
      </c>
      <c r="C29" s="14">
        <f>SUMIF([113]Отчеты!$B$6:$B$102,$A29,[113]Отчеты!E$6:E$102)</f>
        <v>170301</v>
      </c>
      <c r="D29" s="15"/>
    </row>
    <row r="30" spans="1:4" ht="13.8" thickBot="1">
      <c r="A30" s="19"/>
      <c r="B30" s="20">
        <f>SUM(B22:B29)</f>
        <v>10070404</v>
      </c>
      <c r="C30" s="28">
        <f>SUM(C22:C29)</f>
        <v>9631642</v>
      </c>
      <c r="D30" s="12"/>
    </row>
    <row r="31" spans="1:4" ht="27" thickBot="1">
      <c r="A31" s="29" t="s">
        <v>18</v>
      </c>
      <c r="B31" s="30">
        <v>0</v>
      </c>
      <c r="C31" s="14">
        <v>0</v>
      </c>
      <c r="D31" s="12"/>
    </row>
    <row r="32" spans="1:4" ht="13.8" thickBot="1">
      <c r="A32" s="31" t="s">
        <v>19</v>
      </c>
      <c r="B32" s="32">
        <f>B30+B20+B31</f>
        <v>54431375</v>
      </c>
      <c r="C32" s="33">
        <f>C30+C20+C31</f>
        <v>53242203</v>
      </c>
      <c r="D32" s="12"/>
    </row>
    <row r="33" spans="1:4">
      <c r="A33" s="7"/>
      <c r="B33" s="24"/>
      <c r="C33" s="25"/>
      <c r="D33" s="26"/>
    </row>
    <row r="34" spans="1:4">
      <c r="A34" s="34" t="s">
        <v>20</v>
      </c>
      <c r="B34" s="24"/>
      <c r="C34" s="25"/>
      <c r="D34" s="26"/>
    </row>
    <row r="35" spans="1:4">
      <c r="A35" s="36" t="s">
        <v>21</v>
      </c>
      <c r="B35" s="10"/>
      <c r="C35" s="11"/>
      <c r="D35" s="12"/>
    </row>
    <row r="36" spans="1:4">
      <c r="A36" s="16" t="s">
        <v>22</v>
      </c>
      <c r="B36" s="10">
        <f>SUMIF([113]Отчеты!$B$6:$B$102,$A36,[113]Отчеты!D$6:D$102)</f>
        <v>5774370</v>
      </c>
      <c r="C36" s="14">
        <f>SUMIF([113]Отчеты!$B$6:$B$102,$A36,[113]Отчеты!E$6:E$102)</f>
        <v>5774370</v>
      </c>
      <c r="D36" s="15"/>
    </row>
    <row r="37" spans="1:4">
      <c r="A37" s="16" t="s">
        <v>23</v>
      </c>
      <c r="B37" s="10">
        <f>SUMIF([113]Отчеты!$B$6:$B$102,$A37,[113]Отчеты!D$6:D$102)</f>
        <v>0</v>
      </c>
      <c r="C37" s="14">
        <f>SUMIF([113]Отчеты!$B$6:$B$102,$A37,[113]Отчеты!E$6:E$102)</f>
        <v>0</v>
      </c>
      <c r="D37" s="15"/>
    </row>
    <row r="38" spans="1:4" ht="13.8" thickBot="1">
      <c r="A38" s="16" t="s">
        <v>24</v>
      </c>
      <c r="B38" s="10">
        <f>SUMIF([113]Отчеты!$B$6:$B$102,$A38,[113]Отчеты!D$6:D$102)</f>
        <v>8471774</v>
      </c>
      <c r="C38" s="14">
        <f>SUMIF([113]Отчеты!$B$6:$B$102,$A38,[113]Отчеты!E$6:E$102)</f>
        <v>5980031</v>
      </c>
      <c r="D38" s="37"/>
    </row>
    <row r="39" spans="1:4" ht="13.8" thickBot="1">
      <c r="A39" s="38" t="s">
        <v>25</v>
      </c>
      <c r="B39" s="20">
        <f>SUM(B36:B38)</f>
        <v>14246144</v>
      </c>
      <c r="C39" s="39">
        <f>SUM(C36:C38)</f>
        <v>11754401</v>
      </c>
      <c r="D39" s="15"/>
    </row>
    <row r="40" spans="1:4" ht="13.8" thickBot="1">
      <c r="A40" s="41" t="s">
        <v>26</v>
      </c>
      <c r="B40" s="10">
        <v>0</v>
      </c>
      <c r="C40" s="14">
        <v>0</v>
      </c>
      <c r="D40" s="37"/>
    </row>
    <row r="41" spans="1:4" ht="13.8" thickBot="1">
      <c r="A41" s="42" t="s">
        <v>27</v>
      </c>
      <c r="B41" s="43">
        <f>B39+B40</f>
        <v>14246144</v>
      </c>
      <c r="C41" s="28">
        <f>C39+C40</f>
        <v>11754401</v>
      </c>
      <c r="D41" s="15"/>
    </row>
    <row r="42" spans="1:4">
      <c r="A42" s="36"/>
      <c r="B42" s="10"/>
      <c r="C42" s="11"/>
      <c r="D42" s="12"/>
    </row>
    <row r="43" spans="1:4">
      <c r="A43" s="36" t="s">
        <v>28</v>
      </c>
      <c r="B43" s="10"/>
      <c r="C43" s="11"/>
      <c r="D43" s="12"/>
    </row>
    <row r="44" spans="1:4">
      <c r="A44" s="13" t="s">
        <v>29</v>
      </c>
      <c r="B44" s="10">
        <f>SUMIF([113]Отчеты!$B$6:$B$102,$A44,[113]Отчеты!D$6:D$102)</f>
        <v>20893357</v>
      </c>
      <c r="C44" s="14">
        <f>SUMIF([113]Отчеты!$B$6:$B$102,$A44,[113]Отчеты!E$6:E$102)</f>
        <v>18220253</v>
      </c>
      <c r="D44" s="12"/>
    </row>
    <row r="45" spans="1:4">
      <c r="A45" s="13" t="s">
        <v>30</v>
      </c>
      <c r="B45" s="10">
        <f>SUMIF([113]Отчеты!$B$6:$B$102,$A45,[113]Отчеты!D$6:D$102)</f>
        <v>0</v>
      </c>
      <c r="C45" s="14">
        <f>SUMIF([113]Отчеты!$B$6:$B$102,$A45,[113]Отчеты!E$6:E$102)</f>
        <v>0</v>
      </c>
      <c r="D45" s="12"/>
    </row>
    <row r="46" spans="1:4">
      <c r="A46" s="144" t="s">
        <v>118</v>
      </c>
      <c r="B46" s="10">
        <f>SUMIF([113]Отчеты!$B$6:$B$102,$A46,[113]Отчеты!D$6:D$102)</f>
        <v>408451</v>
      </c>
      <c r="C46" s="14">
        <f>SUMIF([113]Отчеты!$B$6:$B$102,$A46,[113]Отчеты!E$6:E$102)</f>
        <v>425660</v>
      </c>
      <c r="D46" s="12"/>
    </row>
    <row r="47" spans="1:4">
      <c r="A47" s="44" t="s">
        <v>31</v>
      </c>
      <c r="B47" s="10">
        <f>SUMIF([113]Отчеты!$B$6:$B$102,$A47,[113]Отчеты!D$6:D$102)</f>
        <v>810938</v>
      </c>
      <c r="C47" s="14">
        <f>SUMIF([113]Отчеты!$B$6:$B$102,$A47,[113]Отчеты!E$6:E$102)</f>
        <v>1251466</v>
      </c>
      <c r="D47" s="12"/>
    </row>
    <row r="48" spans="1:4">
      <c r="A48" s="13" t="s">
        <v>33</v>
      </c>
      <c r="B48" s="10">
        <f>SUMIF([113]Отчеты!$B$6:$B$102,$A48,[113]Отчеты!D$6:D$102)</f>
        <v>434476</v>
      </c>
      <c r="C48" s="14">
        <f>SUMIF([113]Отчеты!$B$6:$B$102,$A48,[113]Отчеты!E$6:E$102)</f>
        <v>434633</v>
      </c>
      <c r="D48" s="12"/>
    </row>
    <row r="49" spans="1:4" ht="13.8" thickBot="1">
      <c r="A49" s="16" t="s">
        <v>32</v>
      </c>
      <c r="B49" s="10">
        <f>SUMIF([113]Отчеты!$B$6:$B$102,$A49,[113]Отчеты!D$6:D$102)</f>
        <v>0</v>
      </c>
      <c r="C49" s="14">
        <f>SUMIF([113]Отчеты!$B$6:$B$102,$A49,[113]Отчеты!E$6:E$102)</f>
        <v>651847</v>
      </c>
      <c r="D49" s="12"/>
    </row>
    <row r="50" spans="1:4" ht="13.8" thickBot="1">
      <c r="A50" s="45"/>
      <c r="B50" s="46">
        <f>SUM(B44:B49)</f>
        <v>22547222</v>
      </c>
      <c r="C50" s="47">
        <f>SUM(C44:C49)</f>
        <v>20983859</v>
      </c>
      <c r="D50" s="48"/>
    </row>
    <row r="51" spans="1:4">
      <c r="A51" s="35"/>
      <c r="B51" s="50"/>
      <c r="C51" s="49"/>
      <c r="D51" s="49"/>
    </row>
    <row r="52" spans="1:4">
      <c r="A52" s="36" t="s">
        <v>34</v>
      </c>
      <c r="B52" s="24"/>
      <c r="C52" s="25"/>
      <c r="D52" s="26"/>
    </row>
    <row r="53" spans="1:4">
      <c r="A53" s="13" t="s">
        <v>35</v>
      </c>
      <c r="B53" s="10">
        <f>SUMIF([113]Отчеты!$B$6:$B$102,$A53,[113]Отчеты!D$6:D$102)</f>
        <v>11311798</v>
      </c>
      <c r="C53" s="14">
        <f>SUMIF([113]Отчеты!$B$6:$B$102,$A53,[113]Отчеты!E$6:E$102)</f>
        <v>13595576</v>
      </c>
      <c r="D53" s="12"/>
    </row>
    <row r="54" spans="1:4">
      <c r="A54" s="13" t="s">
        <v>36</v>
      </c>
      <c r="B54" s="10">
        <f>SUMIF([113]Отчеты!$B$6:$B$102,$A54,[113]Отчеты!D$6:D$102)</f>
        <v>94129</v>
      </c>
      <c r="C54" s="14">
        <f>SUMIF([113]Отчеты!$B$6:$B$102,$A54,[113]Отчеты!E$6:E$102)</f>
        <v>212061</v>
      </c>
      <c r="D54" s="12"/>
    </row>
    <row r="55" spans="1:4">
      <c r="A55" s="13" t="s">
        <v>37</v>
      </c>
      <c r="B55" s="10">
        <f>SUMIF([113]Отчеты!$B$6:$B$102,$A55,[113]Отчеты!D$6:D$102)</f>
        <v>471888</v>
      </c>
      <c r="C55" s="14">
        <f>SUMIF([113]Отчеты!$B$6:$B$102,$A55,[113]Отчеты!E$6:E$102)</f>
        <v>897318</v>
      </c>
      <c r="D55" s="12"/>
    </row>
    <row r="56" spans="1:4">
      <c r="A56" s="13" t="s">
        <v>38</v>
      </c>
      <c r="B56" s="10">
        <f>SUMIF([113]Отчеты!$B$6:$B$102,$A56,[113]Отчеты!D$6:D$102)</f>
        <v>1987853</v>
      </c>
      <c r="C56" s="14">
        <f>SUMIF([113]Отчеты!$B$6:$B$102,$A56,[113]Отчеты!E$6:E$102)</f>
        <v>2317921</v>
      </c>
      <c r="D56" s="12"/>
    </row>
    <row r="57" spans="1:4">
      <c r="A57" s="13" t="s">
        <v>39</v>
      </c>
      <c r="B57" s="10">
        <f>SUMIF([113]Отчеты!$B$6:$B$102,$A57,[113]Отчеты!D$6:D$102)</f>
        <v>1060</v>
      </c>
      <c r="C57" s="14">
        <f>SUMIF([113]Отчеты!$B$6:$B$102,$A57,[113]Отчеты!E$6:E$102)</f>
        <v>1060</v>
      </c>
      <c r="D57" s="12"/>
    </row>
    <row r="58" spans="1:4">
      <c r="A58" s="13" t="s">
        <v>40</v>
      </c>
      <c r="B58" s="10">
        <f>SUMIF([113]Отчеты!$B$6:$B$102,$A58,[113]Отчеты!D$6:D$102)</f>
        <v>0</v>
      </c>
      <c r="C58" s="14">
        <f>SUMIF([113]Отчеты!$B$6:$B$102,$A58,[113]Отчеты!E$6:E$102)</f>
        <v>0</v>
      </c>
      <c r="D58" s="12"/>
    </row>
    <row r="59" spans="1:4">
      <c r="A59" s="13" t="s">
        <v>125</v>
      </c>
      <c r="B59" s="10">
        <f>SUMIF([113]Отчеты!$B$6:$B$102,$A59,[113]Отчеты!D$6:D$102)</f>
        <v>0</v>
      </c>
      <c r="C59" s="14">
        <f>SUMIF([113]Отчеты!$B$6:$B$102,$A59,[113]Отчеты!E$6:E$102)</f>
        <v>1753</v>
      </c>
      <c r="D59" s="12"/>
    </row>
    <row r="60" spans="1:4" ht="13.8" thickBot="1">
      <c r="A60" s="13" t="s">
        <v>41</v>
      </c>
      <c r="B60" s="10">
        <f>SUMIF([113]Отчеты!$B$6:$B$102,$A60,[113]Отчеты!D$6:D$102)</f>
        <v>3771281</v>
      </c>
      <c r="C60" s="14">
        <f>SUMIF([113]Отчеты!$B$6:$B$102,$A60,[113]Отчеты!E$6:E$102)</f>
        <v>3478254</v>
      </c>
      <c r="D60" s="12"/>
    </row>
    <row r="61" spans="1:4" ht="13.8" thickBot="1">
      <c r="A61" s="19"/>
      <c r="B61" s="20">
        <f>SUM(B53:B60)</f>
        <v>17638009</v>
      </c>
      <c r="C61" s="20">
        <f>SUM(C53:C60)</f>
        <v>20503943</v>
      </c>
      <c r="D61" s="22"/>
    </row>
    <row r="62" spans="1:4" ht="40.200000000000003" thickBot="1">
      <c r="A62" s="51" t="s">
        <v>42</v>
      </c>
      <c r="B62" s="20">
        <v>0</v>
      </c>
      <c r="C62" s="14">
        <v>0</v>
      </c>
      <c r="D62" s="22"/>
    </row>
    <row r="63" spans="1:4" ht="13.8" thickBot="1">
      <c r="A63" s="19"/>
      <c r="B63" s="20">
        <f>B50+B61+B62</f>
        <v>40185231</v>
      </c>
      <c r="C63" s="20">
        <f>C50+C61+C62</f>
        <v>41487802</v>
      </c>
      <c r="D63" s="21"/>
    </row>
    <row r="64" spans="1:4" ht="13.8" thickBot="1">
      <c r="A64" s="45" t="s">
        <v>43</v>
      </c>
      <c r="B64" s="20">
        <f>B41+B63</f>
        <v>54431375</v>
      </c>
      <c r="C64" s="20">
        <f>C41+C63</f>
        <v>53242203</v>
      </c>
      <c r="D64" s="21"/>
    </row>
    <row r="65" spans="1:4">
      <c r="A65" s="52"/>
      <c r="B65" s="53">
        <f>ROUND(B64-B32,0)</f>
        <v>0</v>
      </c>
      <c r="C65" s="54">
        <f>C64-C32</f>
        <v>0</v>
      </c>
      <c r="D65" s="55"/>
    </row>
    <row r="67" spans="1:4">
      <c r="A67" s="73" t="s">
        <v>89</v>
      </c>
      <c r="B67" s="76">
        <f>B78</f>
        <v>97</v>
      </c>
      <c r="C67" s="76">
        <f>C78</f>
        <v>80</v>
      </c>
    </row>
    <row r="70" spans="1:4">
      <c r="A70" s="74" t="s">
        <v>90</v>
      </c>
      <c r="B70" s="70">
        <f>B71-B72-B73-B74</f>
        <v>14192589</v>
      </c>
      <c r="C70" s="70">
        <f>C71-C72-C73-C74</f>
        <v>11696353</v>
      </c>
    </row>
    <row r="71" spans="1:4">
      <c r="A71" s="74" t="s">
        <v>91</v>
      </c>
      <c r="B71" s="17">
        <f>B32</f>
        <v>54431375</v>
      </c>
      <c r="C71" s="17">
        <f>C32</f>
        <v>53242203</v>
      </c>
    </row>
    <row r="72" spans="1:4">
      <c r="A72" s="74" t="s">
        <v>92</v>
      </c>
      <c r="B72" s="17">
        <f>B11</f>
        <v>53555</v>
      </c>
      <c r="C72" s="17">
        <f>C11</f>
        <v>58048</v>
      </c>
    </row>
    <row r="73" spans="1:4">
      <c r="A73" s="74" t="s">
        <v>93</v>
      </c>
      <c r="B73" s="17">
        <f>B63</f>
        <v>40185231</v>
      </c>
      <c r="C73" s="17">
        <f>C63</f>
        <v>41487802</v>
      </c>
    </row>
    <row r="74" spans="1:4">
      <c r="A74" s="74" t="s">
        <v>94</v>
      </c>
      <c r="B74" s="1">
        <v>0</v>
      </c>
      <c r="C74" s="1">
        <v>0</v>
      </c>
    </row>
    <row r="75" spans="1:4">
      <c r="A75" s="13"/>
    </row>
    <row r="76" spans="1:4">
      <c r="A76" s="74" t="s">
        <v>95</v>
      </c>
      <c r="B76" s="70">
        <v>145780600</v>
      </c>
      <c r="C76" s="70">
        <v>145780600</v>
      </c>
    </row>
    <row r="77" spans="1:4">
      <c r="A77" s="13"/>
    </row>
    <row r="78" spans="1:4">
      <c r="A78" s="74" t="s">
        <v>96</v>
      </c>
      <c r="B78" s="75">
        <f>ROUND(B70/B76*1000,0)</f>
        <v>97</v>
      </c>
      <c r="C78" s="75">
        <f>ROUND(C70/C76*1000,0)</f>
        <v>80</v>
      </c>
    </row>
    <row r="81" spans="1:3">
      <c r="A81" s="150"/>
      <c r="B81" s="17"/>
      <c r="C81" s="17"/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80" zoomScaleNormal="80" zoomScaleSheetLayoutView="80" workbookViewId="0">
      <selection activeCell="A4" sqref="A4"/>
    </sheetView>
  </sheetViews>
  <sheetFormatPr defaultRowHeight="13.2"/>
  <cols>
    <col min="1" max="1" width="83.109375" style="1" bestFit="1" customWidth="1"/>
    <col min="2" max="3" width="19.44140625" style="1" customWidth="1"/>
    <col min="4" max="16384" width="8.88671875" style="1"/>
  </cols>
  <sheetData>
    <row r="1" spans="1:3" ht="40.200000000000003" customHeight="1">
      <c r="A1" s="60" t="s">
        <v>86</v>
      </c>
      <c r="B1" s="151" t="s">
        <v>87</v>
      </c>
      <c r="C1" s="151"/>
    </row>
    <row r="3" spans="1:3">
      <c r="A3" s="3" t="s">
        <v>97</v>
      </c>
    </row>
    <row r="4" spans="1:3">
      <c r="A4" s="145" t="s">
        <v>139</v>
      </c>
    </row>
    <row r="6" spans="1:3" ht="31.2" customHeight="1">
      <c r="B6" s="152" t="s">
        <v>138</v>
      </c>
      <c r="C6" s="153"/>
    </row>
    <row r="7" spans="1:3" ht="13.8" thickBot="1">
      <c r="A7" s="77" t="s">
        <v>0</v>
      </c>
      <c r="B7" s="78" t="s">
        <v>126</v>
      </c>
      <c r="C7" s="79" t="s">
        <v>99</v>
      </c>
    </row>
    <row r="8" spans="1:3">
      <c r="A8" s="56"/>
      <c r="B8" s="58"/>
      <c r="C8" s="59"/>
    </row>
    <row r="9" spans="1:3">
      <c r="A9" s="60" t="s">
        <v>44</v>
      </c>
      <c r="B9" s="61"/>
      <c r="C9" s="62"/>
    </row>
    <row r="10" spans="1:3">
      <c r="A10" s="56" t="s">
        <v>45</v>
      </c>
      <c r="B10" s="10">
        <v>9458929</v>
      </c>
      <c r="C10" s="14">
        <v>8958184</v>
      </c>
    </row>
    <row r="11" spans="1:3" ht="13.8" thickBot="1">
      <c r="A11" s="63" t="s">
        <v>46</v>
      </c>
      <c r="B11" s="30">
        <v>-3204397</v>
      </c>
      <c r="C11" s="64">
        <v>-3347043</v>
      </c>
    </row>
    <row r="12" spans="1:3">
      <c r="A12" s="60" t="s">
        <v>47</v>
      </c>
      <c r="B12" s="23">
        <f>SUM(B10:B11)</f>
        <v>6254532</v>
      </c>
      <c r="C12" s="23">
        <f>SUM(C10:C11)</f>
        <v>5611141</v>
      </c>
    </row>
    <row r="13" spans="1:3">
      <c r="A13" s="60"/>
      <c r="B13" s="40"/>
      <c r="C13" s="15"/>
    </row>
    <row r="14" spans="1:3">
      <c r="A14" s="56" t="s">
        <v>48</v>
      </c>
      <c r="B14" s="10">
        <v>-1933945</v>
      </c>
      <c r="C14" s="15">
        <v>-1312070</v>
      </c>
    </row>
    <row r="15" spans="1:3">
      <c r="A15" s="57" t="s">
        <v>49</v>
      </c>
      <c r="B15" s="10">
        <v>-159340</v>
      </c>
      <c r="C15" s="15">
        <v>-130058</v>
      </c>
    </row>
    <row r="16" spans="1:3" ht="13.8" thickBot="1">
      <c r="A16" s="63" t="s">
        <v>50</v>
      </c>
      <c r="B16" s="30">
        <v>0</v>
      </c>
      <c r="C16" s="64">
        <v>0</v>
      </c>
    </row>
    <row r="17" spans="1:3">
      <c r="A17" s="60" t="s">
        <v>51</v>
      </c>
      <c r="B17" s="23">
        <f>SUM(B12:B16)</f>
        <v>4161247</v>
      </c>
      <c r="C17" s="21">
        <f>SUM(C12:C16)</f>
        <v>4169013</v>
      </c>
    </row>
    <row r="18" spans="1:3">
      <c r="A18" s="60"/>
      <c r="B18" s="40"/>
      <c r="C18" s="15"/>
    </row>
    <row r="19" spans="1:3">
      <c r="A19" s="56" t="s">
        <v>52</v>
      </c>
      <c r="B19" s="10">
        <v>-5910</v>
      </c>
      <c r="C19" s="15">
        <v>-156569</v>
      </c>
    </row>
    <row r="20" spans="1:3">
      <c r="A20" s="56" t="s">
        <v>53</v>
      </c>
      <c r="B20" s="10">
        <v>-1685821</v>
      </c>
      <c r="C20" s="15">
        <v>-1896108</v>
      </c>
    </row>
    <row r="21" spans="1:3">
      <c r="A21" s="56" t="s">
        <v>54</v>
      </c>
      <c r="B21" s="10">
        <v>97328</v>
      </c>
      <c r="C21" s="15">
        <v>160464</v>
      </c>
    </row>
    <row r="22" spans="1:3">
      <c r="A22" s="56" t="s">
        <v>55</v>
      </c>
      <c r="B22" s="10">
        <v>0</v>
      </c>
      <c r="C22" s="15">
        <v>0</v>
      </c>
    </row>
    <row r="23" spans="1:3" ht="13.8" thickBot="1">
      <c r="A23" s="63" t="s">
        <v>56</v>
      </c>
      <c r="B23" s="30">
        <v>-45901</v>
      </c>
      <c r="C23" s="64">
        <v>41041</v>
      </c>
    </row>
    <row r="24" spans="1:3">
      <c r="A24" s="80" t="s">
        <v>98</v>
      </c>
      <c r="B24" s="23">
        <f>SUM(B17:B23)</f>
        <v>2520943</v>
      </c>
      <c r="C24" s="21">
        <f>SUM(C17:C23)</f>
        <v>2317841</v>
      </c>
    </row>
    <row r="25" spans="1:3">
      <c r="A25" s="56"/>
      <c r="B25" s="40"/>
      <c r="C25" s="15"/>
    </row>
    <row r="26" spans="1:3" ht="13.8" thickBot="1">
      <c r="A26" s="63" t="s">
        <v>57</v>
      </c>
      <c r="B26" s="30">
        <v>-29200</v>
      </c>
      <c r="C26" s="64">
        <v>9888</v>
      </c>
    </row>
    <row r="27" spans="1:3" ht="13.8" thickBot="1">
      <c r="A27" s="81" t="s">
        <v>66</v>
      </c>
      <c r="B27" s="30">
        <f>SUM(B24:B26)</f>
        <v>2491743</v>
      </c>
      <c r="C27" s="30">
        <f>SUM(C24:C26)</f>
        <v>2327729</v>
      </c>
    </row>
    <row r="28" spans="1:3">
      <c r="A28" s="82"/>
      <c r="B28" s="65"/>
      <c r="C28" s="83"/>
    </row>
    <row r="29" spans="1:3">
      <c r="A29" s="7" t="s">
        <v>58</v>
      </c>
      <c r="B29" s="65"/>
      <c r="C29" s="83"/>
    </row>
    <row r="30" spans="1:3" ht="13.8" thickBot="1">
      <c r="A30" s="84" t="s">
        <v>59</v>
      </c>
      <c r="B30" s="30"/>
      <c r="C30" s="64">
        <v>0</v>
      </c>
    </row>
    <row r="31" spans="1:3">
      <c r="A31" s="7" t="s">
        <v>60</v>
      </c>
      <c r="B31" s="85">
        <f>SUM(B27:B30)</f>
        <v>2491743</v>
      </c>
      <c r="C31" s="85">
        <f>SUM(C27:C30)</f>
        <v>2327729</v>
      </c>
    </row>
    <row r="32" spans="1:3">
      <c r="A32" s="82"/>
      <c r="B32" s="65"/>
      <c r="C32" s="83"/>
    </row>
    <row r="33" spans="1:3">
      <c r="A33" s="86" t="s">
        <v>61</v>
      </c>
      <c r="B33" s="4"/>
      <c r="C33" s="71"/>
    </row>
    <row r="34" spans="1:3">
      <c r="A34" s="87" t="s">
        <v>62</v>
      </c>
      <c r="B34" s="88">
        <f>B31</f>
        <v>2491743</v>
      </c>
      <c r="C34" s="89">
        <f>C31</f>
        <v>2327729</v>
      </c>
    </row>
    <row r="35" spans="1:3" ht="13.8" thickBot="1">
      <c r="A35" s="90" t="s">
        <v>26</v>
      </c>
      <c r="B35" s="91">
        <v>0</v>
      </c>
      <c r="C35" s="91">
        <v>0</v>
      </c>
    </row>
    <row r="36" spans="1:3" ht="13.8" thickBot="1">
      <c r="A36" s="92"/>
      <c r="B36" s="93">
        <f>SUM(B34:B35)</f>
        <v>2491743</v>
      </c>
      <c r="C36" s="93">
        <f>SUM(C34:C35)</f>
        <v>2327729</v>
      </c>
    </row>
    <row r="37" spans="1:3" ht="13.8" thickTop="1">
      <c r="A37" s="82"/>
      <c r="B37" s="66"/>
      <c r="C37" s="66">
        <f>C36-C31</f>
        <v>0</v>
      </c>
    </row>
    <row r="39" spans="1:3">
      <c r="A39" s="139" t="s">
        <v>112</v>
      </c>
      <c r="B39" s="141">
        <f>B41+B44</f>
        <v>1.7092418332754839E-2</v>
      </c>
      <c r="C39" s="141">
        <f>C41+C44</f>
        <v>1.5967344077332649E-2</v>
      </c>
    </row>
    <row r="40" spans="1:3">
      <c r="A40" s="140" t="s">
        <v>113</v>
      </c>
      <c r="B40" s="2"/>
      <c r="C40" s="2"/>
    </row>
    <row r="41" spans="1:3">
      <c r="A41" s="140" t="s">
        <v>114</v>
      </c>
      <c r="B41" s="142">
        <f>B42+B43</f>
        <v>1.7092418332754839E-2</v>
      </c>
      <c r="C41" s="142">
        <f>C42+C43</f>
        <v>1.5967344077332649E-2</v>
      </c>
    </row>
    <row r="42" spans="1:3">
      <c r="A42" s="140" t="s">
        <v>115</v>
      </c>
      <c r="B42" s="142">
        <f>B36/145780600</f>
        <v>1.7092418332754839E-2</v>
      </c>
      <c r="C42" s="142">
        <f>C36/145780600</f>
        <v>1.5967344077332649E-2</v>
      </c>
    </row>
    <row r="43" spans="1:3">
      <c r="A43" s="140" t="s">
        <v>116</v>
      </c>
      <c r="B43" s="143">
        <v>0</v>
      </c>
      <c r="C43" s="143">
        <v>0</v>
      </c>
    </row>
    <row r="44" spans="1:3">
      <c r="A44" s="140" t="s">
        <v>117</v>
      </c>
      <c r="B44" s="143">
        <v>0</v>
      </c>
      <c r="C44" s="143">
        <v>0</v>
      </c>
    </row>
    <row r="45" spans="1:3">
      <c r="A45" s="140" t="s">
        <v>115</v>
      </c>
      <c r="B45" s="143">
        <v>0</v>
      </c>
      <c r="C45" s="143">
        <v>0</v>
      </c>
    </row>
    <row r="46" spans="1:3">
      <c r="A46" s="140" t="s">
        <v>116</v>
      </c>
      <c r="B46" s="143">
        <v>0</v>
      </c>
      <c r="C46" s="143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topLeftCell="A16" zoomScale="80" zoomScaleNormal="70" zoomScaleSheetLayoutView="80" workbookViewId="0">
      <selection activeCell="A50" sqref="A50"/>
    </sheetView>
  </sheetViews>
  <sheetFormatPr defaultColWidth="9.109375" defaultRowHeight="13.2"/>
  <cols>
    <col min="1" max="1" width="75" style="97" bestFit="1" customWidth="1"/>
    <col min="2" max="2" width="18.109375" style="69" bestFit="1" customWidth="1"/>
    <col min="3" max="3" width="18.109375" style="69" customWidth="1"/>
    <col min="4" max="16384" width="9.109375" style="69"/>
  </cols>
  <sheetData>
    <row r="1" spans="1:3" ht="48" customHeight="1">
      <c r="A1" s="60" t="s">
        <v>86</v>
      </c>
      <c r="B1" s="151" t="s">
        <v>87</v>
      </c>
      <c r="C1" s="151"/>
    </row>
    <row r="2" spans="1:3">
      <c r="A2" s="13"/>
      <c r="B2" s="13"/>
      <c r="C2" s="13"/>
    </row>
    <row r="3" spans="1:3">
      <c r="A3" s="3" t="s">
        <v>103</v>
      </c>
      <c r="B3" s="13"/>
      <c r="C3" s="13"/>
    </row>
    <row r="4" spans="1:3">
      <c r="A4" s="145" t="s">
        <v>139</v>
      </c>
      <c r="B4" s="13"/>
      <c r="C4" s="13"/>
    </row>
    <row r="7" spans="1:3" ht="45" customHeight="1">
      <c r="A7" s="102"/>
      <c r="B7" s="152" t="s">
        <v>138</v>
      </c>
      <c r="C7" s="153"/>
    </row>
    <row r="8" spans="1:3" ht="13.8" thickBot="1">
      <c r="A8" s="103" t="s">
        <v>0</v>
      </c>
      <c r="B8" s="78" t="s">
        <v>126</v>
      </c>
      <c r="C8" s="79" t="s">
        <v>99</v>
      </c>
    </row>
    <row r="9" spans="1:3">
      <c r="A9" s="94" t="s">
        <v>65</v>
      </c>
      <c r="B9" s="98"/>
      <c r="C9" s="98"/>
    </row>
    <row r="10" spans="1:3">
      <c r="A10" s="95" t="s">
        <v>66</v>
      </c>
      <c r="B10" s="105">
        <v>2520943</v>
      </c>
      <c r="C10" s="105">
        <v>2317841</v>
      </c>
    </row>
    <row r="11" spans="1:3" ht="13.8" thickBot="1">
      <c r="A11" s="109" t="s">
        <v>67</v>
      </c>
      <c r="B11" s="105">
        <v>0</v>
      </c>
      <c r="C11" s="105">
        <v>0</v>
      </c>
    </row>
    <row r="12" spans="1:3">
      <c r="A12" s="95" t="s">
        <v>68</v>
      </c>
      <c r="B12" s="105">
        <f>SUM(B10:B11)</f>
        <v>2520943</v>
      </c>
      <c r="C12" s="105">
        <f>SUM(C10:C11)</f>
        <v>2317841</v>
      </c>
    </row>
    <row r="13" spans="1:3">
      <c r="A13" s="95"/>
      <c r="B13" s="105"/>
      <c r="C13" s="105"/>
    </row>
    <row r="14" spans="1:3">
      <c r="A14" s="94" t="s">
        <v>69</v>
      </c>
      <c r="B14" s="106"/>
      <c r="C14" s="106"/>
    </row>
    <row r="15" spans="1:3">
      <c r="A15" s="95" t="s">
        <v>70</v>
      </c>
      <c r="B15" s="105">
        <v>716883</v>
      </c>
      <c r="C15" s="105">
        <v>1369158</v>
      </c>
    </row>
    <row r="16" spans="1:3">
      <c r="A16" s="95" t="s">
        <v>127</v>
      </c>
      <c r="B16" s="105">
        <v>9639</v>
      </c>
      <c r="C16" s="105">
        <v>5315</v>
      </c>
    </row>
    <row r="17" spans="1:3">
      <c r="A17" s="95" t="s">
        <v>141</v>
      </c>
      <c r="B17" s="105">
        <v>0</v>
      </c>
      <c r="C17" s="105">
        <v>3820</v>
      </c>
    </row>
    <row r="18" spans="1:3">
      <c r="A18" s="95" t="s">
        <v>142</v>
      </c>
      <c r="B18" s="105">
        <v>-31120</v>
      </c>
      <c r="C18" s="105">
        <v>0</v>
      </c>
    </row>
    <row r="19" spans="1:3">
      <c r="A19" s="95" t="s">
        <v>128</v>
      </c>
      <c r="B19" s="105">
        <v>179920</v>
      </c>
      <c r="C19" s="105"/>
    </row>
    <row r="20" spans="1:3">
      <c r="A20" s="95" t="s">
        <v>54</v>
      </c>
      <c r="B20" s="105">
        <v>-97328</v>
      </c>
      <c r="C20" s="105">
        <v>-160464</v>
      </c>
    </row>
    <row r="21" spans="1:3">
      <c r="A21" s="95" t="s">
        <v>71</v>
      </c>
      <c r="B21" s="105">
        <v>1685821</v>
      </c>
      <c r="C21" s="105">
        <v>1896108</v>
      </c>
    </row>
    <row r="22" spans="1:3">
      <c r="A22" s="95" t="s">
        <v>72</v>
      </c>
      <c r="B22" s="105">
        <v>3049</v>
      </c>
      <c r="C22" s="105">
        <v>157293</v>
      </c>
    </row>
    <row r="23" spans="1:3" ht="13.8" thickBot="1">
      <c r="A23" s="111" t="s">
        <v>104</v>
      </c>
      <c r="B23" s="110">
        <v>-737210</v>
      </c>
      <c r="C23" s="110">
        <v>-390117</v>
      </c>
    </row>
    <row r="24" spans="1:3">
      <c r="A24" s="95"/>
      <c r="B24" s="105">
        <f>SUM(B12:B23)</f>
        <v>4250597</v>
      </c>
      <c r="C24" s="105">
        <f>SUM(C12:C23)</f>
        <v>5198954</v>
      </c>
    </row>
    <row r="25" spans="1:3">
      <c r="A25" s="95" t="s">
        <v>140</v>
      </c>
      <c r="B25" s="105">
        <v>-997</v>
      </c>
      <c r="C25" s="105">
        <v>0</v>
      </c>
    </row>
    <row r="26" spans="1:3">
      <c r="A26" s="95" t="s">
        <v>73</v>
      </c>
      <c r="B26" s="105">
        <v>17214</v>
      </c>
      <c r="C26" s="105">
        <v>5449</v>
      </c>
    </row>
    <row r="27" spans="1:3" ht="13.8" thickBot="1">
      <c r="A27" s="109" t="s">
        <v>74</v>
      </c>
      <c r="B27" s="110">
        <v>-2096204</v>
      </c>
      <c r="C27" s="110">
        <v>-2304911</v>
      </c>
    </row>
    <row r="28" spans="1:3" ht="13.8" thickBot="1">
      <c r="A28" s="112" t="s">
        <v>75</v>
      </c>
      <c r="B28" s="113">
        <f>SUM(B24:B27)</f>
        <v>2170610</v>
      </c>
      <c r="C28" s="114">
        <f>SUM(C24:C27)</f>
        <v>2899492</v>
      </c>
    </row>
    <row r="29" spans="1:3">
      <c r="A29" s="96"/>
      <c r="B29" s="107"/>
      <c r="C29" s="107"/>
    </row>
    <row r="30" spans="1:3">
      <c r="A30" s="94" t="s">
        <v>76</v>
      </c>
      <c r="B30" s="106"/>
      <c r="C30" s="105"/>
    </row>
    <row r="31" spans="1:3">
      <c r="A31" s="95" t="s">
        <v>129</v>
      </c>
      <c r="B31" s="105">
        <v>-1775519</v>
      </c>
      <c r="C31" s="105">
        <v>-1669297</v>
      </c>
    </row>
    <row r="32" spans="1:3">
      <c r="A32" s="95" t="s">
        <v>77</v>
      </c>
      <c r="B32" s="105">
        <v>-5146</v>
      </c>
      <c r="C32" s="105">
        <v>-6384</v>
      </c>
    </row>
    <row r="33" spans="1:3">
      <c r="A33" s="95" t="s">
        <v>130</v>
      </c>
      <c r="B33" s="105"/>
      <c r="C33" s="105">
        <v>150000</v>
      </c>
    </row>
    <row r="34" spans="1:3">
      <c r="A34" s="95" t="s">
        <v>131</v>
      </c>
      <c r="B34" s="105">
        <v>-549507</v>
      </c>
      <c r="C34" s="105">
        <v>-346507</v>
      </c>
    </row>
    <row r="35" spans="1:3">
      <c r="A35" s="95" t="s">
        <v>132</v>
      </c>
      <c r="B35" s="105">
        <v>-27517009</v>
      </c>
      <c r="C35" s="105">
        <v>0</v>
      </c>
    </row>
    <row r="36" spans="1:3">
      <c r="A36" s="95" t="s">
        <v>133</v>
      </c>
      <c r="B36" s="105">
        <v>27646008</v>
      </c>
      <c r="C36" s="105">
        <v>0</v>
      </c>
    </row>
    <row r="37" spans="1:3" s="99" customFormat="1">
      <c r="A37" s="95" t="s">
        <v>10</v>
      </c>
      <c r="B37" s="105">
        <v>338663</v>
      </c>
      <c r="C37" s="105">
        <v>14558</v>
      </c>
    </row>
    <row r="38" spans="1:3" s="99" customFormat="1" ht="13.8" thickBot="1">
      <c r="A38" s="95" t="s">
        <v>143</v>
      </c>
      <c r="B38" s="105">
        <v>-651847</v>
      </c>
      <c r="C38" s="105">
        <v>-4094</v>
      </c>
    </row>
    <row r="39" spans="1:3" s="99" customFormat="1" ht="13.8" thickBot="1">
      <c r="A39" s="112" t="s">
        <v>78</v>
      </c>
      <c r="B39" s="113">
        <f>SUM(B31:B38)</f>
        <v>-2514357</v>
      </c>
      <c r="C39" s="114">
        <f>SUM(C31:C38)</f>
        <v>-1861724</v>
      </c>
    </row>
    <row r="40" spans="1:3" s="99" customFormat="1">
      <c r="A40" s="96"/>
      <c r="B40" s="107"/>
      <c r="C40" s="107"/>
    </row>
    <row r="41" spans="1:3" s="99" customFormat="1">
      <c r="A41" s="94" t="s">
        <v>79</v>
      </c>
      <c r="B41" s="106"/>
      <c r="C41" s="105"/>
    </row>
    <row r="42" spans="1:3">
      <c r="A42" s="95" t="s">
        <v>81</v>
      </c>
      <c r="B42" s="105">
        <v>1025304</v>
      </c>
      <c r="C42" s="105">
        <v>1491620</v>
      </c>
    </row>
    <row r="43" spans="1:3">
      <c r="A43" s="95" t="s">
        <v>134</v>
      </c>
      <c r="B43" s="105">
        <v>-399560</v>
      </c>
      <c r="C43" s="105">
        <v>-2402858</v>
      </c>
    </row>
    <row r="44" spans="1:3" ht="13.8" thickBot="1">
      <c r="A44" s="95" t="s">
        <v>80</v>
      </c>
      <c r="B44" s="105">
        <v>-127401</v>
      </c>
      <c r="C44" s="105">
        <v>-2027</v>
      </c>
    </row>
    <row r="45" spans="1:3" ht="23.25" customHeight="1" thickBot="1">
      <c r="A45" s="115" t="s">
        <v>82</v>
      </c>
      <c r="B45" s="113">
        <f>SUM(B42:B44)</f>
        <v>498343</v>
      </c>
      <c r="C45" s="113">
        <f>SUM(C42:C44)</f>
        <v>-913265</v>
      </c>
    </row>
    <row r="46" spans="1:3">
      <c r="A46" s="96" t="s">
        <v>83</v>
      </c>
      <c r="B46" s="107">
        <f>B45+B39+B28</f>
        <v>154596</v>
      </c>
      <c r="C46" s="107">
        <f>C45+C39+C28</f>
        <v>124503</v>
      </c>
    </row>
    <row r="47" spans="1:3">
      <c r="A47" s="95" t="s">
        <v>84</v>
      </c>
      <c r="B47" s="105">
        <v>0</v>
      </c>
      <c r="C47" s="105">
        <v>0</v>
      </c>
    </row>
    <row r="48" spans="1:3" ht="13.8" thickBot="1">
      <c r="A48" s="109" t="s">
        <v>85</v>
      </c>
      <c r="B48" s="110">
        <v>170301</v>
      </c>
      <c r="C48" s="110">
        <v>98970</v>
      </c>
    </row>
    <row r="49" spans="1:3" ht="13.8" thickBot="1">
      <c r="A49" s="116" t="s">
        <v>144</v>
      </c>
      <c r="B49" s="117">
        <f>B48+B46</f>
        <v>324897</v>
      </c>
      <c r="C49" s="117">
        <f>C48+C46</f>
        <v>223473</v>
      </c>
    </row>
    <row r="50" spans="1:3">
      <c r="A50" s="100"/>
      <c r="B50" s="108">
        <f>B49-'Отчет о фин положении'!B29</f>
        <v>0</v>
      </c>
      <c r="C50" s="108"/>
    </row>
    <row r="51" spans="1:3">
      <c r="B51" s="101"/>
      <c r="C51" s="101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80" zoomScaleNormal="80" zoomScaleSheetLayoutView="80" workbookViewId="0">
      <selection activeCell="C11" sqref="C11"/>
    </sheetView>
  </sheetViews>
  <sheetFormatPr defaultRowHeight="13.2"/>
  <cols>
    <col min="1" max="1" width="69" style="1" customWidth="1"/>
    <col min="2" max="6" width="18.6640625" style="1" customWidth="1"/>
    <col min="7" max="16384" width="8.88671875" style="1"/>
  </cols>
  <sheetData>
    <row r="1" spans="1:6" ht="55.2" customHeight="1">
      <c r="A1" s="60" t="s">
        <v>86</v>
      </c>
      <c r="E1" s="151" t="s">
        <v>87</v>
      </c>
      <c r="F1" s="151"/>
    </row>
    <row r="3" spans="1:6">
      <c r="A3" s="3" t="s">
        <v>100</v>
      </c>
    </row>
    <row r="4" spans="1:6">
      <c r="A4" s="145" t="s">
        <v>139</v>
      </c>
    </row>
    <row r="6" spans="1:6" ht="13.8" thickBot="1">
      <c r="A6" s="118"/>
      <c r="B6" s="154" t="s">
        <v>101</v>
      </c>
      <c r="C6" s="154"/>
      <c r="D6" s="154"/>
      <c r="E6" s="155" t="s">
        <v>105</v>
      </c>
      <c r="F6" s="155" t="s">
        <v>102</v>
      </c>
    </row>
    <row r="7" spans="1:6" ht="53.4" thickBot="1">
      <c r="A7" s="103" t="s">
        <v>0</v>
      </c>
      <c r="B7" s="104" t="s">
        <v>106</v>
      </c>
      <c r="C7" s="119" t="s">
        <v>107</v>
      </c>
      <c r="D7" s="120" t="s">
        <v>63</v>
      </c>
      <c r="E7" s="156"/>
      <c r="F7" s="157"/>
    </row>
    <row r="8" spans="1:6">
      <c r="A8" s="68" t="s">
        <v>108</v>
      </c>
      <c r="B8" s="68"/>
      <c r="C8" s="68"/>
      <c r="D8" s="67"/>
      <c r="E8" s="68"/>
      <c r="F8" s="67"/>
    </row>
    <row r="9" spans="1:6" ht="13.8" thickBot="1">
      <c r="A9" s="121" t="s">
        <v>111</v>
      </c>
      <c r="B9" s="122">
        <v>5774370</v>
      </c>
      <c r="C9" s="122">
        <v>7200962</v>
      </c>
      <c r="D9" s="122">
        <f>SUM(B9:C9)</f>
        <v>12975332</v>
      </c>
      <c r="E9" s="122">
        <v>-16775</v>
      </c>
      <c r="F9" s="122">
        <f>D9+E9</f>
        <v>12958557</v>
      </c>
    </row>
    <row r="10" spans="1:6">
      <c r="A10" s="68" t="s">
        <v>108</v>
      </c>
      <c r="B10" s="123"/>
      <c r="C10" s="123"/>
      <c r="D10" s="123"/>
      <c r="E10" s="123"/>
      <c r="F10" s="123"/>
    </row>
    <row r="11" spans="1:6" ht="13.8" thickBot="1">
      <c r="A11" s="68" t="s">
        <v>109</v>
      </c>
      <c r="B11" s="124">
        <v>0</v>
      </c>
      <c r="C11" s="123">
        <v>8205212</v>
      </c>
      <c r="D11" s="123">
        <f>SUM(B11:C11)</f>
        <v>8205212</v>
      </c>
      <c r="E11" s="123">
        <v>24300</v>
      </c>
      <c r="F11" s="123">
        <f>D11+E11</f>
        <v>8229512</v>
      </c>
    </row>
    <row r="12" spans="1:6" ht="13.8" thickBot="1">
      <c r="A12" s="125" t="s">
        <v>110</v>
      </c>
      <c r="B12" s="126">
        <f>B11</f>
        <v>0</v>
      </c>
      <c r="C12" s="126">
        <f t="shared" ref="C12:F12" si="0">C11</f>
        <v>8205212</v>
      </c>
      <c r="D12" s="126">
        <f t="shared" si="0"/>
        <v>8205212</v>
      </c>
      <c r="E12" s="126">
        <f t="shared" si="0"/>
        <v>24300</v>
      </c>
      <c r="F12" s="126">
        <f t="shared" si="0"/>
        <v>8229512</v>
      </c>
    </row>
    <row r="13" spans="1:6" ht="13.8" thickBot="1">
      <c r="A13" s="127" t="s">
        <v>64</v>
      </c>
      <c r="B13" s="128"/>
      <c r="C13" s="128">
        <v>-9426143</v>
      </c>
      <c r="D13" s="128">
        <f>SUM(B13:C13)</f>
        <v>-9426143</v>
      </c>
      <c r="E13" s="149">
        <v>-8630</v>
      </c>
      <c r="F13" s="128">
        <f>D13+E13</f>
        <v>-9434773</v>
      </c>
    </row>
    <row r="14" spans="1:6">
      <c r="A14" s="68" t="s">
        <v>119</v>
      </c>
      <c r="B14" s="148"/>
      <c r="C14" s="148"/>
      <c r="D14" s="148"/>
      <c r="E14" s="149">
        <f>-7525-E13</f>
        <v>1105</v>
      </c>
      <c r="F14" s="128">
        <f>D14+E14</f>
        <v>1105</v>
      </c>
    </row>
    <row r="15" spans="1:6" ht="13.8" thickBot="1">
      <c r="A15" s="68" t="s">
        <v>135</v>
      </c>
      <c r="B15" s="129">
        <f>B9+B12+B13</f>
        <v>5774370</v>
      </c>
      <c r="C15" s="129">
        <f>C9+C12+C13</f>
        <v>5980031</v>
      </c>
      <c r="D15" s="129">
        <f>D9+D12+D13</f>
        <v>11754401</v>
      </c>
      <c r="E15" s="129">
        <f>E9+E12+E13+E14</f>
        <v>0</v>
      </c>
      <c r="F15" s="129">
        <f>F9+F12+F13+F14</f>
        <v>11754401</v>
      </c>
    </row>
    <row r="16" spans="1:6">
      <c r="A16" s="130" t="s">
        <v>108</v>
      </c>
      <c r="B16" s="126"/>
      <c r="C16" s="126"/>
      <c r="D16" s="126"/>
      <c r="E16" s="126"/>
      <c r="F16" s="138">
        <f>F15-'Отчет о фин положении'!C41</f>
        <v>0</v>
      </c>
    </row>
    <row r="17" spans="1:6">
      <c r="A17" s="67"/>
      <c r="B17" s="4"/>
      <c r="C17" s="4"/>
      <c r="D17" s="4"/>
      <c r="E17" s="4"/>
      <c r="F17" s="4"/>
    </row>
    <row r="18" spans="1:6" ht="13.8" thickBot="1">
      <c r="A18" s="131" t="s">
        <v>136</v>
      </c>
      <c r="B18" s="132">
        <f>B15</f>
        <v>5774370</v>
      </c>
      <c r="C18" s="132">
        <f>C15</f>
        <v>5980031</v>
      </c>
      <c r="D18" s="132">
        <f>D15</f>
        <v>11754401</v>
      </c>
      <c r="E18" s="132"/>
      <c r="F18" s="132">
        <f>F15</f>
        <v>11754401</v>
      </c>
    </row>
    <row r="19" spans="1:6">
      <c r="A19" s="67" t="s">
        <v>108</v>
      </c>
      <c r="B19" s="124"/>
      <c r="C19" s="124"/>
      <c r="D19" s="124"/>
      <c r="E19" s="124"/>
      <c r="F19" s="124"/>
    </row>
    <row r="20" spans="1:6" ht="13.8" thickBot="1">
      <c r="A20" s="67" t="s">
        <v>109</v>
      </c>
      <c r="B20" s="124">
        <v>0</v>
      </c>
      <c r="C20" s="124">
        <f>'Отчет о совокупном доходе'!B34</f>
        <v>2491743</v>
      </c>
      <c r="D20" s="124">
        <f>SUM(B20:C20)</f>
        <v>2491743</v>
      </c>
      <c r="E20" s="124">
        <f>'Отчет о совокупном доходе'!B35</f>
        <v>0</v>
      </c>
      <c r="F20" s="124">
        <f>D20+E20</f>
        <v>2491743</v>
      </c>
    </row>
    <row r="21" spans="1:6">
      <c r="A21" s="130" t="s">
        <v>110</v>
      </c>
      <c r="B21" s="133">
        <f>B20</f>
        <v>0</v>
      </c>
      <c r="C21" s="133">
        <f t="shared" ref="C21:F21" si="1">C20</f>
        <v>2491743</v>
      </c>
      <c r="D21" s="133">
        <f t="shared" si="1"/>
        <v>2491743</v>
      </c>
      <c r="E21" s="133">
        <f t="shared" si="1"/>
        <v>0</v>
      </c>
      <c r="F21" s="133">
        <f t="shared" si="1"/>
        <v>2491743</v>
      </c>
    </row>
    <row r="22" spans="1:6" ht="13.8" thickBot="1">
      <c r="A22" s="131" t="s">
        <v>64</v>
      </c>
      <c r="B22" s="134">
        <v>0</v>
      </c>
      <c r="C22" s="134"/>
      <c r="D22" s="134">
        <f>B22+C22</f>
        <v>0</v>
      </c>
      <c r="E22" s="134"/>
      <c r="F22" s="134">
        <f>E22+D22</f>
        <v>0</v>
      </c>
    </row>
    <row r="23" spans="1:6" ht="13.8" thickBot="1">
      <c r="A23" s="67" t="s">
        <v>119</v>
      </c>
      <c r="B23" s="134"/>
      <c r="C23" s="134"/>
      <c r="D23" s="134">
        <f>B23+C23</f>
        <v>0</v>
      </c>
      <c r="E23" s="134">
        <f>-C23</f>
        <v>0</v>
      </c>
      <c r="F23" s="134">
        <v>0</v>
      </c>
    </row>
    <row r="24" spans="1:6" ht="13.8" thickBot="1">
      <c r="A24" s="135" t="s">
        <v>137</v>
      </c>
      <c r="B24" s="136">
        <f>B18+B21+B22</f>
        <v>5774370</v>
      </c>
      <c r="C24" s="136" t="s">
        <v>108</v>
      </c>
      <c r="D24" s="136">
        <f>D18+D21+D22+D23</f>
        <v>14246144</v>
      </c>
      <c r="E24" s="136">
        <f>E18+E21+E22+E23</f>
        <v>0</v>
      </c>
      <c r="F24" s="136">
        <f>F18+F21+F22</f>
        <v>14246144</v>
      </c>
    </row>
    <row r="25" spans="1:6" ht="13.8" thickTop="1">
      <c r="F25" s="137">
        <f>F24-'Отчет о фин положении'!B41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dcterms:created xsi:type="dcterms:W3CDTF">2018-05-18T06:16:59Z</dcterms:created>
  <dcterms:modified xsi:type="dcterms:W3CDTF">2019-08-14T10:24:35Z</dcterms:modified>
</cp:coreProperties>
</file>