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8" windowWidth="19440" windowHeight="852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C18" i="5"/>
  <c r="C19"/>
  <c r="C22"/>
  <c r="C20"/>
  <c r="C17"/>
  <c r="C8"/>
  <c r="C16" s="1"/>
  <c r="D25" i="1"/>
  <c r="D8" i="5"/>
  <c r="D10"/>
  <c r="D11"/>
  <c r="C13" i="1"/>
  <c r="C12" i="2"/>
  <c r="C16"/>
  <c r="C15" i="5" s="1"/>
  <c r="D23" i="2"/>
  <c r="D46" i="5"/>
  <c r="C46"/>
  <c r="D40"/>
  <c r="C40"/>
  <c r="C11"/>
  <c r="C10"/>
  <c r="C25" i="1" l="1"/>
  <c r="C16"/>
  <c r="D9" i="2" l="1"/>
  <c r="D13" s="1"/>
  <c r="D17" s="1"/>
  <c r="D16" i="5" s="1"/>
  <c r="D24" s="1"/>
  <c r="D28" s="1"/>
  <c r="D48" s="1"/>
  <c r="D51" s="1"/>
  <c r="D16" i="4"/>
  <c r="D19" i="2" l="1"/>
  <c r="D21" s="1"/>
  <c r="D45" i="1" l="1"/>
  <c r="D32"/>
  <c r="D13"/>
  <c r="D16" s="1"/>
  <c r="C45"/>
  <c r="D37"/>
  <c r="C37"/>
  <c r="C23" i="5" s="1"/>
  <c r="C24" s="1"/>
  <c r="C28" s="1"/>
  <c r="C48" s="1"/>
  <c r="C51" s="1"/>
  <c r="C32" i="1"/>
  <c r="C50" s="1"/>
  <c r="C26"/>
  <c r="E10" i="4"/>
  <c r="E14" s="1"/>
  <c r="E16" s="1"/>
  <c r="D14"/>
  <c r="C14"/>
  <c r="C16" s="1"/>
  <c r="E12"/>
  <c r="E13"/>
  <c r="D8"/>
  <c r="D46" i="1" l="1"/>
  <c r="D47" s="1"/>
  <c r="C46"/>
  <c r="C47" s="1"/>
  <c r="D26"/>
  <c r="E8" i="4"/>
  <c r="C24"/>
  <c r="C22"/>
  <c r="C9" i="2"/>
  <c r="C13" l="1"/>
  <c r="C17" s="1"/>
  <c r="C48" i="1"/>
  <c r="D48"/>
  <c r="C19" i="2" l="1"/>
  <c r="C21" s="1"/>
  <c r="C23" l="1"/>
  <c r="D18" i="4"/>
  <c r="E18" l="1"/>
  <c r="E22" s="1"/>
  <c r="E24" s="1"/>
  <c r="D22"/>
  <c r="D24" s="1"/>
</calcChain>
</file>

<file path=xl/sharedStrings.xml><?xml version="1.0" encoding="utf-8"?>
<sst xmlns="http://schemas.openxmlformats.org/spreadsheetml/2006/main" count="156" uniqueCount="123">
  <si>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</si>
  <si>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</si>
  <si>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</si>
  <si>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</si>
  <si>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</si>
  <si>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</si>
  <si>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</si>
  <si>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</si>
  <si>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</si>
  <si>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</si>
  <si>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</si>
  <si>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</si>
  <si>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</si>
  <si>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</si>
  <si>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</si>
  <si>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</si>
  <si>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</si>
  <si>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</si>
  <si>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</si>
  <si>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</si>
  <si>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</si>
  <si>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</si>
  <si>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</si>
  <si>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</si>
  <si>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</si>
  <si>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</si>
  <si>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–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</si>
  <si>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</si>
  <si>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</si>
  <si>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</si>
  <si>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</si>
  <si>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</si>
  <si>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</si>
  <si>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</si>
  <si>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</si>
  <si>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</si>
  <si>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</si>
  <si>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</si>
  <si>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</si>
  <si>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</si>
  <si>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</si>
  <si>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</si>
  <si>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</si>
  <si>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</si>
  <si>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</si>
  <si>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</si>
  <si>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</si>
  <si>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</si>
  <si>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</si>
  <si>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</si>
  <si>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</si>
  <si>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</si>
  <si>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</si>
  <si>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</si>
  <si>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</si>
  <si>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</si>
  <si>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</si>
  <si>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</si>
  <si>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</si>
  <si>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</si>
  <si>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</si>
  <si>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</si>
  <si>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</si>
  <si>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</si>
  <si>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</si>
  <si>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</si>
  <si>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</si>
  <si>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</si>
  <si>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</si>
  <si>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Прочие операционные доходы (расходы)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</si>
  <si>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</si>
  <si>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</si>
  <si>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</si>
  <si>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</si>
  <si>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</si>
  <si>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Макишев М.М.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</si>
  <si>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</si>
  <si>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</si>
  <si>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</si>
  <si>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</si>
  <si>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</si>
  <si>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</si>
  <si>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</si>
  <si>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</si>
  <si>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</si>
  <si>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</si>
  <si>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</si>
  <si>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</si>
  <si>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</si>
  <si>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</si>
  <si>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</si>
  <si>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</si>
  <si>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</si>
  <si>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</si>
  <si>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</si>
  <si>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</si>
  <si>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</si>
  <si>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</si>
  <si>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</si>
  <si>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</si>
  <si>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</si>
  <si>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</si>
  <si>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</si>
  <si>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Колыхайлова И.В.</t>
  </si>
  <si>
    <t>31 декабря 2016 года</t>
  </si>
  <si>
    <t>На 1 января 2016 года</t>
  </si>
  <si>
    <t>На 31 декабря 2016 года</t>
  </si>
  <si>
    <t>Реализация прочих финансовых апктивов</t>
  </si>
  <si>
    <t>Выплаченные  проценты</t>
  </si>
  <si>
    <t>Денежные средства и их эквиваленты на 1 января 2017 г.</t>
  </si>
  <si>
    <t>Прочие поступления</t>
  </si>
  <si>
    <t>За 9 месяцев , закончивщиеся 30 сентября  2017 года</t>
  </si>
  <si>
    <t>30  сентября 2017 г.</t>
  </si>
  <si>
    <t>30   сентября 2016 г.</t>
  </si>
  <si>
    <t>По состоянию на 30  сентября  2017 года</t>
  </si>
  <si>
    <t>30  сентября   2017 года</t>
  </si>
  <si>
    <t>За 9 месяцев , закончивщиеся 30  сентября  2017 года</t>
  </si>
  <si>
    <t>На 30  сентября   2017  года</t>
  </si>
  <si>
    <t>30   сентября  2017 года</t>
  </si>
  <si>
    <t>30  сентября 2016 года</t>
  </si>
  <si>
    <t>-</t>
  </si>
  <si>
    <t>Вознагражния работникам</t>
  </si>
  <si>
    <t>Авансы полученные и прочие краткосрочные обязательства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</si>
</sst>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2" fontId="95" fillId="7" borderId="9" applyBorder="0"/>
    <xf numFmtId="253" fontId="95" fillId="7" borderId="9" applyBorder="0"/>
    <xf numFmtId="9" fontId="95" fillId="7" borderId="11" applyBorder="0"/>
    <xf numFmtId="214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3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9" fontId="43" fillId="0" borderId="0" applyFont="0" applyFill="0" applyBorder="0" applyAlignment="0" applyProtection="0"/>
    <xf numFmtId="179" fontId="14" fillId="0" borderId="0">
      <protection locked="0"/>
    </xf>
    <xf numFmtId="310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1" fontId="43" fillId="0" borderId="0" applyFont="0" applyFill="0" applyBorder="0" applyAlignment="0" applyProtection="0"/>
    <xf numFmtId="179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50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08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174" fontId="250" fillId="5" borderId="0" xfId="0" applyNumberFormat="1" applyFont="1" applyFill="1" applyAlignment="1">
      <alignment horizontal="right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4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3" fontId="3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14" fontId="250" fillId="5" borderId="51" xfId="0" quotePrefix="1" applyNumberFormat="1" applyFont="1" applyFill="1" applyBorder="1" applyAlignment="1">
      <alignment horizontal="center" vertical="top" wrapText="1"/>
    </xf>
    <xf numFmtId="283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4" fontId="38" fillId="5" borderId="0" xfId="0" applyNumberFormat="1" applyFont="1" applyFill="1" applyBorder="1" applyAlignment="1">
      <alignment wrapText="1"/>
    </xf>
    <xf numFmtId="174" fontId="250" fillId="5" borderId="52" xfId="0" applyNumberFormat="1" applyFont="1" applyFill="1" applyBorder="1" applyAlignment="1">
      <alignment wrapText="1"/>
    </xf>
    <xf numFmtId="174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174" fontId="250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174" fontId="250" fillId="5" borderId="53" xfId="0" applyNumberFormat="1" applyFont="1" applyFill="1" applyBorder="1" applyAlignment="1">
      <alignment vertical="top" wrapText="1"/>
    </xf>
    <xf numFmtId="0" fontId="251" fillId="5" borderId="52" xfId="0" applyFont="1" applyFill="1" applyBorder="1" applyAlignment="1">
      <alignment horizontal="center" wrapText="1"/>
    </xf>
    <xf numFmtId="174" fontId="250" fillId="5" borderId="52" xfId="0" applyNumberFormat="1" applyFont="1" applyFill="1" applyBorder="1" applyAlignment="1">
      <alignment vertical="top" wrapText="1"/>
    </xf>
    <xf numFmtId="0" fontId="252" fillId="5" borderId="0" xfId="0" applyFont="1" applyFill="1" applyAlignment="1">
      <alignment horizontal="center" wrapText="1"/>
    </xf>
    <xf numFmtId="174" fontId="38" fillId="5" borderId="0" xfId="0" applyNumberFormat="1" applyFont="1" applyFill="1" applyAlignment="1">
      <alignment vertical="top" wrapText="1"/>
    </xf>
    <xf numFmtId="174" fontId="250" fillId="5" borderId="0" xfId="0" applyNumberFormat="1" applyFont="1" applyFill="1" applyAlignment="1">
      <alignment wrapText="1"/>
    </xf>
    <xf numFmtId="172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4" fontId="250" fillId="5" borderId="52" xfId="0" applyNumberFormat="1" applyFont="1" applyFill="1" applyBorder="1" applyAlignment="1"/>
    <xf numFmtId="174" fontId="250" fillId="5" borderId="0" xfId="0" applyNumberFormat="1" applyFont="1" applyFill="1" applyBorder="1" applyAlignment="1"/>
    <xf numFmtId="174" fontId="38" fillId="5" borderId="0" xfId="0" applyNumberFormat="1" applyFont="1" applyFill="1" applyBorder="1" applyAlignment="1"/>
    <xf numFmtId="174" fontId="38" fillId="5" borderId="0" xfId="0" applyNumberFormat="1" applyFont="1" applyFill="1" applyBorder="1" applyAlignment="1">
      <alignment vertical="top"/>
    </xf>
    <xf numFmtId="174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4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4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4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4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4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4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174" fontId="250" fillId="5" borderId="52" xfId="0" applyNumberFormat="1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4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174" fontId="3" fillId="5" borderId="0" xfId="0" applyNumberFormat="1" applyFont="1" applyFill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51" xfId="0" applyNumberFormat="1" applyFont="1" applyFill="1" applyBorder="1" applyAlignment="1">
      <alignment horizontal="center" vertical="top" wrapText="1"/>
    </xf>
    <xf numFmtId="14" fontId="250" fillId="5" borderId="0" xfId="0" applyNumberFormat="1" applyFont="1" applyFill="1" applyAlignment="1"/>
    <xf numFmtId="14" fontId="38" fillId="5" borderId="0" xfId="0" applyNumberFormat="1" applyFont="1" applyFill="1" applyAlignment="1"/>
    <xf numFmtId="174" fontId="38" fillId="5" borderId="0" xfId="0" applyNumberFormat="1" applyFont="1" applyFill="1" applyBorder="1" applyAlignment="1">
      <alignment horizontal="center" wrapText="1"/>
    </xf>
    <xf numFmtId="0" fontId="251" fillId="5" borderId="0" xfId="0" applyFont="1" applyFill="1" applyBorder="1" applyAlignment="1">
      <alignment horizontal="center"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"/>
  <sheetViews>
    <sheetView zoomScaleNormal="100" workbookViewId="0">
      <selection activeCell="C8" sqref="C8"/>
    </sheetView>
  </sheetViews>
  <sheetFormatPr defaultColWidth="9.109375" defaultRowHeight="13.8"/>
  <cols>
    <col min="1" max="1" width="57.6640625" style="74" customWidth="1"/>
    <col min="2" max="2" width="7.6640625" style="74" customWidth="1"/>
    <col min="3" max="4" width="10.6640625" style="74" customWidth="1"/>
    <col min="5" max="5" width="13" style="2" customWidth="1"/>
    <col min="6" max="6" width="11.44140625" style="2" customWidth="1"/>
    <col min="7" max="7" width="14.88671875" style="2" hidden="1" customWidth="1"/>
    <col min="8" max="8" width="0" style="2" hidden="1" customWidth="1"/>
    <col min="9" max="9" width="9.109375" style="2"/>
    <col min="10" max="10" width="10.44140625" style="2" customWidth="1"/>
    <col min="11" max="11" width="13.109375" style="2" customWidth="1"/>
    <col min="12" max="16384" width="9.109375" style="2"/>
  </cols>
  <sheetData>
    <row r="1" spans="1:6">
      <c r="A1" s="61" t="s">
        <v>64</v>
      </c>
      <c r="B1" s="3"/>
      <c r="C1" s="3"/>
      <c r="D1" s="3"/>
    </row>
    <row r="2" spans="1:6">
      <c r="A2" s="61" t="s">
        <v>65</v>
      </c>
      <c r="B2" s="3"/>
      <c r="C2" s="3"/>
      <c r="D2" s="3"/>
    </row>
    <row r="3" spans="1:6">
      <c r="A3" s="105" t="s">
        <v>111</v>
      </c>
      <c r="B3" s="4"/>
      <c r="C3" s="4"/>
      <c r="D3" s="4"/>
    </row>
    <row r="4" spans="1:6" ht="14.4" thickBot="1">
      <c r="A4" s="5"/>
      <c r="B4" s="6"/>
      <c r="C4" s="6"/>
      <c r="D4" s="6"/>
    </row>
    <row r="5" spans="1:6">
      <c r="A5" s="7"/>
      <c r="B5" s="3"/>
      <c r="C5" s="3"/>
      <c r="D5" s="3"/>
    </row>
    <row r="6" spans="1:6" ht="41.4">
      <c r="A6" s="8" t="s">
        <v>1</v>
      </c>
      <c r="B6" s="9" t="s">
        <v>52</v>
      </c>
      <c r="C6" s="97" t="s">
        <v>112</v>
      </c>
      <c r="D6" s="97" t="s">
        <v>113</v>
      </c>
    </row>
    <row r="7" spans="1:6" ht="14.1" customHeight="1">
      <c r="A7" s="75" t="s">
        <v>59</v>
      </c>
      <c r="B7" s="11">
        <v>11</v>
      </c>
      <c r="C7" s="76">
        <v>21795354</v>
      </c>
      <c r="D7" s="76">
        <v>14079727</v>
      </c>
    </row>
    <row r="8" spans="1:6" ht="14.1" customHeight="1">
      <c r="A8" s="77" t="s">
        <v>66</v>
      </c>
      <c r="B8" s="12">
        <v>12</v>
      </c>
      <c r="C8" s="78">
        <v>-17808477</v>
      </c>
      <c r="D8" s="78">
        <v>-11466402</v>
      </c>
    </row>
    <row r="9" spans="1:6" ht="14.1" customHeight="1">
      <c r="A9" s="79" t="s">
        <v>67</v>
      </c>
      <c r="B9" s="14"/>
      <c r="C9" s="80">
        <f>C7+C8</f>
        <v>3986877</v>
      </c>
      <c r="D9" s="80">
        <f>D7+D8</f>
        <v>2613325</v>
      </c>
    </row>
    <row r="10" spans="1:6" ht="14.1" customHeight="1">
      <c r="A10" s="81" t="s">
        <v>68</v>
      </c>
      <c r="B10" s="16">
        <v>13</v>
      </c>
      <c r="C10" s="76">
        <v>-447756</v>
      </c>
      <c r="D10" s="76">
        <v>-808472</v>
      </c>
      <c r="F10" s="27"/>
    </row>
    <row r="11" spans="1:6" ht="14.1" customHeight="1">
      <c r="A11" s="81" t="s">
        <v>27</v>
      </c>
      <c r="B11" s="16">
        <v>14</v>
      </c>
      <c r="C11" s="76">
        <v>-498448</v>
      </c>
      <c r="D11" s="76">
        <v>-506903</v>
      </c>
    </row>
    <row r="12" spans="1:6" ht="14.1" customHeight="1">
      <c r="A12" s="77" t="s">
        <v>69</v>
      </c>
      <c r="B12" s="12">
        <v>15</v>
      </c>
      <c r="C12" s="78">
        <f>1857821-1599598-C16</f>
        <v>301803</v>
      </c>
      <c r="D12" s="78">
        <v>33180</v>
      </c>
      <c r="F12" s="27"/>
    </row>
    <row r="13" spans="1:6" ht="14.1" customHeight="1">
      <c r="A13" s="79" t="s">
        <v>70</v>
      </c>
      <c r="B13" s="16"/>
      <c r="C13" s="80">
        <f>SUM(C9:C12)</f>
        <v>3342476</v>
      </c>
      <c r="D13" s="80">
        <f>SUM(D9:D12)</f>
        <v>1331130</v>
      </c>
    </row>
    <row r="14" spans="1:6" ht="14.1" customHeight="1">
      <c r="A14" s="81" t="s">
        <v>55</v>
      </c>
      <c r="B14" s="16">
        <v>16</v>
      </c>
      <c r="C14" s="76">
        <v>47833</v>
      </c>
      <c r="D14" s="76">
        <v>40571</v>
      </c>
    </row>
    <row r="15" spans="1:6" ht="14.1" customHeight="1">
      <c r="A15" s="81" t="s">
        <v>56</v>
      </c>
      <c r="B15" s="16"/>
      <c r="C15" s="76">
        <v>-19388</v>
      </c>
      <c r="D15" s="76">
        <v>-90292</v>
      </c>
    </row>
    <row r="16" spans="1:6" ht="14.1" customHeight="1">
      <c r="A16" s="82" t="s">
        <v>29</v>
      </c>
      <c r="B16" s="9"/>
      <c r="C16" s="78">
        <f>84302-127882</f>
        <v>-43580</v>
      </c>
      <c r="D16" s="78"/>
    </row>
    <row r="17" spans="1:4" ht="14.1" customHeight="1">
      <c r="A17" s="83" t="s">
        <v>71</v>
      </c>
      <c r="B17" s="18"/>
      <c r="C17" s="84">
        <f>SUM(C13:C16)</f>
        <v>3327341</v>
      </c>
      <c r="D17" s="84">
        <f>SUM(D13:D16)</f>
        <v>1281409</v>
      </c>
    </row>
    <row r="18" spans="1:4" ht="14.1" customHeight="1">
      <c r="A18" s="81" t="s">
        <v>54</v>
      </c>
      <c r="B18" s="16"/>
      <c r="C18" s="76">
        <v>-328072</v>
      </c>
      <c r="D18" s="76">
        <v>-583422</v>
      </c>
    </row>
    <row r="19" spans="1:4" ht="14.1" customHeight="1">
      <c r="A19" s="85" t="s">
        <v>72</v>
      </c>
      <c r="B19" s="21"/>
      <c r="C19" s="86">
        <f>SUM(C17:C18)</f>
        <v>2999269</v>
      </c>
      <c r="D19" s="86">
        <f>SUM(D17:D18)</f>
        <v>697987</v>
      </c>
    </row>
    <row r="20" spans="1:4" ht="14.1" customHeight="1">
      <c r="A20" s="87" t="s">
        <v>73</v>
      </c>
      <c r="B20" s="16"/>
      <c r="C20" s="76">
        <v>0</v>
      </c>
      <c r="D20" s="76" t="s">
        <v>26</v>
      </c>
    </row>
    <row r="21" spans="1:4" ht="14.1" customHeight="1">
      <c r="A21" s="85" t="s">
        <v>74</v>
      </c>
      <c r="B21" s="21"/>
      <c r="C21" s="88">
        <f>C19</f>
        <v>2999269</v>
      </c>
      <c r="D21" s="88">
        <f>D19</f>
        <v>697987</v>
      </c>
    </row>
    <row r="22" spans="1:4" ht="14.1" customHeight="1">
      <c r="A22" s="89"/>
      <c r="B22" s="3"/>
      <c r="C22" s="90"/>
      <c r="D22" s="90"/>
    </row>
    <row r="23" spans="1:4" ht="14.1" customHeight="1">
      <c r="A23" s="91" t="s">
        <v>60</v>
      </c>
      <c r="B23" s="24">
        <v>8</v>
      </c>
      <c r="C23" s="101">
        <f>C21/1000</f>
        <v>2999.2689999999998</v>
      </c>
      <c r="D23" s="92">
        <f>D21/1000</f>
        <v>697.98699999999997</v>
      </c>
    </row>
    <row r="24" spans="1:4" ht="14.1" customHeight="1">
      <c r="A24" s="22"/>
      <c r="B24" s="3"/>
      <c r="C24" s="3"/>
      <c r="D24" s="3"/>
    </row>
    <row r="25" spans="1:4" ht="14.1" customHeight="1">
      <c r="A25" s="25" t="s">
        <v>30</v>
      </c>
      <c r="B25" s="3"/>
      <c r="C25" s="3"/>
      <c r="D25" s="3"/>
    </row>
    <row r="26" spans="1:4" ht="14.1" customHeight="1">
      <c r="A26" s="25"/>
      <c r="B26" s="3"/>
      <c r="C26" s="26"/>
      <c r="D26" s="3"/>
    </row>
    <row r="27" spans="1:4" ht="14.1" customHeight="1">
      <c r="A27" s="25"/>
      <c r="B27" s="3"/>
      <c r="C27" s="3"/>
      <c r="D27" s="3"/>
    </row>
    <row r="28" spans="1:4" ht="14.1" customHeight="1">
      <c r="A28" s="22"/>
      <c r="B28" s="3"/>
      <c r="C28" s="3"/>
      <c r="D28" s="3"/>
    </row>
    <row r="29" spans="1:4" ht="14.1" customHeight="1">
      <c r="A29" s="22" t="s">
        <v>24</v>
      </c>
      <c r="B29" s="3"/>
      <c r="C29" s="3" t="s">
        <v>103</v>
      </c>
      <c r="D29" s="3"/>
    </row>
    <row r="30" spans="1:4" ht="14.1" customHeight="1">
      <c r="A30" s="22"/>
      <c r="B30" s="3"/>
      <c r="C30" s="3"/>
      <c r="D30" s="3"/>
    </row>
    <row r="31" spans="1:4" ht="14.1" customHeight="1">
      <c r="A31" s="22"/>
      <c r="B31" s="3"/>
      <c r="C31" s="3"/>
      <c r="D31" s="3"/>
    </row>
    <row r="32" spans="1:4" ht="14.1" customHeight="1">
      <c r="A32" s="22" t="s">
        <v>25</v>
      </c>
      <c r="B32" s="3"/>
      <c r="C32" s="3" t="s">
        <v>75</v>
      </c>
      <c r="D32" s="3"/>
    </row>
    <row r="33" ht="15" customHeight="1"/>
    <row r="3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56"/>
  <sheetViews>
    <sheetView topLeftCell="A37" zoomScaleNormal="100" workbookViewId="0">
      <selection activeCell="C21" sqref="C21"/>
    </sheetView>
  </sheetViews>
  <sheetFormatPr defaultColWidth="9.109375" defaultRowHeight="13.8"/>
  <cols>
    <col min="1" max="1" width="50.6640625" style="74" customWidth="1"/>
    <col min="2" max="2" width="7.6640625" style="74" customWidth="1"/>
    <col min="3" max="4" width="10.6640625" style="74" customWidth="1"/>
    <col min="5" max="5" width="12.88671875" style="46" customWidth="1"/>
    <col min="6" max="6" width="13.109375" style="2" customWidth="1"/>
    <col min="7" max="7" width="16.5546875" style="2" customWidth="1"/>
    <col min="8" max="8" width="2.5546875" style="2" customWidth="1"/>
    <col min="9" max="9" width="11.44140625" style="2" customWidth="1"/>
    <col min="10" max="10" width="9.109375" style="2"/>
    <col min="11" max="11" width="12.44140625" style="2" bestFit="1" customWidth="1"/>
    <col min="12" max="12" width="12.44140625" style="2" customWidth="1"/>
    <col min="13" max="13" width="14.44140625" style="2" customWidth="1"/>
    <col min="14" max="14" width="13" style="2" customWidth="1"/>
    <col min="15" max="16384" width="9.109375" style="2"/>
  </cols>
  <sheetData>
    <row r="1" spans="1:5">
      <c r="A1" s="61" t="s">
        <v>64</v>
      </c>
      <c r="B1" s="3"/>
      <c r="C1" s="3"/>
      <c r="D1" s="3"/>
      <c r="E1" s="2"/>
    </row>
    <row r="2" spans="1:5">
      <c r="A2" s="61" t="s">
        <v>76</v>
      </c>
      <c r="B2" s="3"/>
      <c r="C2" s="3"/>
      <c r="D2" s="3"/>
      <c r="E2" s="2"/>
    </row>
    <row r="3" spans="1:5">
      <c r="A3" s="105" t="s">
        <v>114</v>
      </c>
      <c r="B3" s="4"/>
      <c r="C3" s="4"/>
      <c r="D3" s="4"/>
      <c r="E3" s="2"/>
    </row>
    <row r="4" spans="1:5" ht="14.4" thickBot="1">
      <c r="A4" s="28"/>
      <c r="B4" s="29"/>
      <c r="C4" s="29"/>
      <c r="D4" s="29"/>
      <c r="E4" s="2"/>
    </row>
    <row r="5" spans="1:5">
      <c r="A5" s="30"/>
      <c r="B5" s="3"/>
      <c r="C5" s="3"/>
      <c r="D5" s="3"/>
      <c r="E5" s="2"/>
    </row>
    <row r="6" spans="1:5" ht="27.6">
      <c r="A6" s="8" t="s">
        <v>1</v>
      </c>
      <c r="B6" s="9" t="s">
        <v>52</v>
      </c>
      <c r="C6" s="103" t="s">
        <v>115</v>
      </c>
      <c r="D6" s="31" t="s">
        <v>104</v>
      </c>
      <c r="E6" s="2"/>
    </row>
    <row r="7" spans="1:5" ht="14.1" customHeight="1">
      <c r="A7" s="17" t="s">
        <v>2</v>
      </c>
      <c r="B7" s="11"/>
      <c r="C7" s="32"/>
      <c r="D7" s="32"/>
      <c r="E7" s="2"/>
    </row>
    <row r="8" spans="1:5" ht="14.1" customHeight="1">
      <c r="A8" s="17" t="s">
        <v>3</v>
      </c>
      <c r="B8" s="11"/>
      <c r="C8" s="32"/>
      <c r="D8" s="32"/>
      <c r="E8" s="2"/>
    </row>
    <row r="9" spans="1:5" ht="14.1" customHeight="1">
      <c r="A9" s="51" t="s">
        <v>77</v>
      </c>
      <c r="B9" s="11">
        <v>4</v>
      </c>
      <c r="C9" s="33">
        <v>2018161</v>
      </c>
      <c r="D9" s="33">
        <v>1988964</v>
      </c>
      <c r="E9" s="2"/>
    </row>
    <row r="10" spans="1:5" ht="14.1" customHeight="1">
      <c r="A10" s="51" t="s">
        <v>78</v>
      </c>
      <c r="B10" s="11"/>
      <c r="C10" s="33">
        <v>233871</v>
      </c>
      <c r="D10" s="33">
        <v>196579</v>
      </c>
      <c r="E10" s="2"/>
    </row>
    <row r="11" spans="1:5" ht="14.1" customHeight="1">
      <c r="A11" s="51" t="s">
        <v>79</v>
      </c>
      <c r="B11" s="11">
        <v>5</v>
      </c>
      <c r="C11" s="33">
        <v>203782</v>
      </c>
      <c r="D11" s="33">
        <v>208644</v>
      </c>
      <c r="E11" s="2"/>
    </row>
    <row r="12" spans="1:5" ht="14.1" customHeight="1">
      <c r="A12" s="51" t="s">
        <v>4</v>
      </c>
      <c r="B12" s="11"/>
      <c r="C12" s="33">
        <v>432</v>
      </c>
      <c r="D12" s="33">
        <v>459</v>
      </c>
      <c r="E12" s="2"/>
    </row>
    <row r="13" spans="1:5" ht="14.1" customHeight="1">
      <c r="A13" s="93" t="s">
        <v>80</v>
      </c>
      <c r="B13" s="16"/>
      <c r="C13" s="38">
        <f>354286-C10</f>
        <v>120415</v>
      </c>
      <c r="D13" s="38">
        <f>122215</f>
        <v>122215</v>
      </c>
      <c r="E13" s="2"/>
    </row>
    <row r="14" spans="1:5" ht="14.1" customHeight="1">
      <c r="A14" s="51" t="s">
        <v>81</v>
      </c>
      <c r="B14" s="11"/>
      <c r="C14" s="33">
        <v>0</v>
      </c>
      <c r="D14" s="33">
        <v>0</v>
      </c>
      <c r="E14" s="2"/>
    </row>
    <row r="15" spans="1:5" ht="14.1" customHeight="1">
      <c r="A15" s="51" t="s">
        <v>82</v>
      </c>
      <c r="B15" s="11"/>
      <c r="C15" s="33">
        <v>45886</v>
      </c>
      <c r="D15" s="33">
        <v>72232</v>
      </c>
      <c r="E15" s="2"/>
    </row>
    <row r="16" spans="1:5" ht="14.1" customHeight="1">
      <c r="A16" s="34"/>
      <c r="B16" s="35"/>
      <c r="C16" s="36">
        <f>SUM(C9:C15)</f>
        <v>2622547</v>
      </c>
      <c r="D16" s="36">
        <f>SUM(D9:D15)</f>
        <v>2589093</v>
      </c>
      <c r="E16" s="2"/>
    </row>
    <row r="17" spans="1:6" ht="14.1" customHeight="1">
      <c r="A17" s="37" t="s">
        <v>6</v>
      </c>
      <c r="B17" s="11"/>
      <c r="C17" s="33"/>
      <c r="D17" s="33"/>
      <c r="E17" s="2"/>
    </row>
    <row r="18" spans="1:6" ht="14.1" customHeight="1">
      <c r="A18" s="51" t="s">
        <v>8</v>
      </c>
      <c r="B18" s="11">
        <v>6</v>
      </c>
      <c r="C18" s="33">
        <v>5983734</v>
      </c>
      <c r="D18" s="33">
        <v>519072</v>
      </c>
      <c r="E18" s="2"/>
    </row>
    <row r="19" spans="1:6" ht="14.1" customHeight="1">
      <c r="A19" s="51" t="s">
        <v>82</v>
      </c>
      <c r="B19" s="11"/>
      <c r="C19" s="33">
        <v>3044108</v>
      </c>
      <c r="D19" s="33">
        <v>1602685</v>
      </c>
      <c r="E19" s="2"/>
    </row>
    <row r="20" spans="1:6" ht="14.1" customHeight="1">
      <c r="A20" s="51" t="s">
        <v>7</v>
      </c>
      <c r="B20" s="11">
        <v>7</v>
      </c>
      <c r="C20" s="33">
        <v>1478485</v>
      </c>
      <c r="D20" s="33">
        <v>1567199</v>
      </c>
      <c r="E20" s="2"/>
    </row>
    <row r="21" spans="1:6" ht="14.1" customHeight="1">
      <c r="A21" s="93" t="s">
        <v>9</v>
      </c>
      <c r="B21" s="16"/>
      <c r="C21" s="38">
        <v>815697</v>
      </c>
      <c r="D21" s="38">
        <v>226071</v>
      </c>
      <c r="E21" s="2"/>
    </row>
    <row r="22" spans="1:6" ht="14.1" customHeight="1">
      <c r="A22" s="51" t="s">
        <v>83</v>
      </c>
      <c r="B22" s="11"/>
      <c r="C22" s="33">
        <v>19948</v>
      </c>
      <c r="D22" s="33">
        <v>434595</v>
      </c>
      <c r="E22" s="2"/>
    </row>
    <row r="23" spans="1:6" ht="14.1" customHeight="1">
      <c r="A23" s="93" t="s">
        <v>5</v>
      </c>
      <c r="B23" s="16"/>
      <c r="C23" s="38">
        <v>617968</v>
      </c>
      <c r="D23" s="38">
        <v>617968</v>
      </c>
      <c r="E23" s="2"/>
    </row>
    <row r="24" spans="1:6" ht="14.1" customHeight="1">
      <c r="A24" s="51" t="s">
        <v>81</v>
      </c>
      <c r="B24" s="11"/>
      <c r="C24" s="33">
        <v>14522</v>
      </c>
      <c r="D24" s="33">
        <v>22036</v>
      </c>
      <c r="E24" s="2"/>
    </row>
    <row r="25" spans="1:6" ht="14.1" customHeight="1">
      <c r="A25" s="94"/>
      <c r="B25" s="35"/>
      <c r="C25" s="36">
        <f>SUM(C18:C24)</f>
        <v>11974462</v>
      </c>
      <c r="D25" s="36">
        <f>SUM(D18:D24)</f>
        <v>4989626</v>
      </c>
      <c r="E25" s="2"/>
    </row>
    <row r="26" spans="1:6" ht="14.1" customHeight="1">
      <c r="A26" s="34" t="s">
        <v>10</v>
      </c>
      <c r="B26" s="21"/>
      <c r="C26" s="39">
        <f>C16+C25</f>
        <v>14597009</v>
      </c>
      <c r="D26" s="39">
        <f>D16+D25</f>
        <v>7578719</v>
      </c>
      <c r="E26" s="2"/>
    </row>
    <row r="27" spans="1:6" ht="14.1" customHeight="1">
      <c r="A27" s="17"/>
      <c r="B27" s="15"/>
      <c r="C27" s="38"/>
      <c r="D27" s="38"/>
      <c r="E27" s="2"/>
    </row>
    <row r="28" spans="1:6" ht="14.1" customHeight="1">
      <c r="A28" s="17" t="s">
        <v>11</v>
      </c>
      <c r="B28" s="10"/>
      <c r="C28" s="33"/>
      <c r="D28" s="33"/>
      <c r="E28" s="2"/>
    </row>
    <row r="29" spans="1:6" ht="14.1" customHeight="1">
      <c r="A29" s="51" t="s">
        <v>12</v>
      </c>
      <c r="B29" s="11">
        <v>8</v>
      </c>
      <c r="C29" s="33">
        <v>3873780</v>
      </c>
      <c r="D29" s="33">
        <v>3873780</v>
      </c>
      <c r="E29" s="2"/>
    </row>
    <row r="30" spans="1:6" ht="14.1" customHeight="1">
      <c r="A30" s="51" t="s">
        <v>0</v>
      </c>
      <c r="B30" s="11"/>
      <c r="C30" s="33">
        <v>0</v>
      </c>
      <c r="D30" s="33">
        <v>0</v>
      </c>
      <c r="E30" s="2"/>
    </row>
    <row r="31" spans="1:6" ht="14.1" customHeight="1">
      <c r="A31" s="93" t="s">
        <v>84</v>
      </c>
      <c r="B31" s="16"/>
      <c r="C31" s="38">
        <v>3456222</v>
      </c>
      <c r="D31" s="33">
        <v>456953</v>
      </c>
      <c r="E31" s="100"/>
      <c r="F31" s="100"/>
    </row>
    <row r="32" spans="1:6" ht="14.1" customHeight="1">
      <c r="A32" s="20" t="s">
        <v>13</v>
      </c>
      <c r="B32" s="21"/>
      <c r="C32" s="39">
        <f>SUM(C29:C31)</f>
        <v>7330002</v>
      </c>
      <c r="D32" s="39">
        <f>SUM(D29:D31)</f>
        <v>4330733</v>
      </c>
      <c r="E32" s="2"/>
    </row>
    <row r="33" spans="1:5" ht="14.1" customHeight="1">
      <c r="A33" s="13"/>
      <c r="B33" s="14"/>
      <c r="C33" s="40"/>
      <c r="D33" s="40"/>
      <c r="E33" s="2"/>
    </row>
    <row r="34" spans="1:5" ht="14.1" customHeight="1">
      <c r="A34" s="17" t="s">
        <v>14</v>
      </c>
      <c r="B34" s="11"/>
      <c r="C34" s="33"/>
      <c r="D34" s="33"/>
      <c r="E34" s="2"/>
    </row>
    <row r="35" spans="1:5" ht="14.1" customHeight="1">
      <c r="A35" s="51" t="s">
        <v>15</v>
      </c>
      <c r="B35" s="11"/>
      <c r="C35" s="38">
        <v>94200</v>
      </c>
      <c r="D35" s="38">
        <v>98532</v>
      </c>
    </row>
    <row r="36" spans="1:5" ht="14.1" customHeight="1">
      <c r="A36" s="51" t="s">
        <v>85</v>
      </c>
      <c r="B36" s="11"/>
      <c r="C36" s="38">
        <v>275387</v>
      </c>
      <c r="D36" s="38">
        <v>275387</v>
      </c>
    </row>
    <row r="37" spans="1:5" ht="14.1" customHeight="1">
      <c r="A37" s="20"/>
      <c r="B37" s="35"/>
      <c r="C37" s="36">
        <f>SUM(C35:C36)</f>
        <v>369587</v>
      </c>
      <c r="D37" s="36">
        <f>SUM(D35:D36)</f>
        <v>373919</v>
      </c>
    </row>
    <row r="38" spans="1:5" ht="14.1" customHeight="1">
      <c r="A38" s="17" t="s">
        <v>16</v>
      </c>
      <c r="B38" s="11"/>
      <c r="C38" s="33"/>
      <c r="D38" s="33"/>
    </row>
    <row r="39" spans="1:5" ht="14.1" customHeight="1">
      <c r="A39" s="51" t="s">
        <v>19</v>
      </c>
      <c r="B39" s="11">
        <v>9</v>
      </c>
      <c r="C39" s="38">
        <v>5268697</v>
      </c>
      <c r="D39" s="38">
        <v>1164577</v>
      </c>
    </row>
    <row r="40" spans="1:5" ht="14.1" customHeight="1">
      <c r="A40" s="51" t="s">
        <v>17</v>
      </c>
      <c r="B40" s="11">
        <v>10</v>
      </c>
      <c r="C40" s="38">
        <v>955332</v>
      </c>
      <c r="D40" s="38"/>
      <c r="E40" s="2"/>
    </row>
    <row r="41" spans="1:5" ht="14.1" customHeight="1">
      <c r="A41" s="51" t="s">
        <v>86</v>
      </c>
      <c r="B41" s="11"/>
      <c r="C41" s="38"/>
      <c r="D41" s="38"/>
      <c r="E41" s="2"/>
    </row>
    <row r="42" spans="1:5" ht="14.1" customHeight="1">
      <c r="A42" s="93" t="s">
        <v>122</v>
      </c>
      <c r="B42" s="16">
        <v>9</v>
      </c>
      <c r="C42" s="38">
        <v>536772</v>
      </c>
      <c r="D42" s="38">
        <v>1533974</v>
      </c>
      <c r="E42" s="2"/>
    </row>
    <row r="43" spans="1:5" ht="14.1" customHeight="1">
      <c r="A43" s="93" t="s">
        <v>121</v>
      </c>
      <c r="B43" s="16">
        <v>9</v>
      </c>
      <c r="C43" s="38">
        <v>136619</v>
      </c>
      <c r="D43" s="38">
        <v>175516</v>
      </c>
      <c r="E43" s="2"/>
    </row>
    <row r="44" spans="1:5" ht="14.1" customHeight="1">
      <c r="A44" s="93" t="s">
        <v>18</v>
      </c>
      <c r="B44" s="16"/>
      <c r="C44" s="38">
        <v>0</v>
      </c>
      <c r="D44" s="38">
        <v>0</v>
      </c>
      <c r="E44" s="2"/>
    </row>
    <row r="45" spans="1:5" ht="14.1" customHeight="1">
      <c r="A45" s="20"/>
      <c r="B45" s="35"/>
      <c r="C45" s="36">
        <f>SUM(C39:C44)</f>
        <v>6897420</v>
      </c>
      <c r="D45" s="36">
        <f>SUM(D39:D44)</f>
        <v>2874067</v>
      </c>
      <c r="E45" s="2"/>
    </row>
    <row r="46" spans="1:5" ht="14.1" customHeight="1">
      <c r="A46" s="20" t="s">
        <v>20</v>
      </c>
      <c r="B46" s="21"/>
      <c r="C46" s="39">
        <f>C37+C45</f>
        <v>7267007</v>
      </c>
      <c r="D46" s="39">
        <f>D37+D45</f>
        <v>3247986</v>
      </c>
      <c r="E46" s="2"/>
    </row>
    <row r="47" spans="1:5" ht="14.1" customHeight="1">
      <c r="A47" s="20" t="s">
        <v>21</v>
      </c>
      <c r="B47" s="21"/>
      <c r="C47" s="39">
        <f>C32+C46</f>
        <v>14597009</v>
      </c>
      <c r="D47" s="39">
        <f>D32+D46</f>
        <v>7578719</v>
      </c>
      <c r="E47" s="2"/>
    </row>
    <row r="48" spans="1:5" ht="14.1" customHeight="1">
      <c r="A48" s="22"/>
      <c r="B48" s="3"/>
      <c r="C48" s="23">
        <f>C26-C47</f>
        <v>0</v>
      </c>
      <c r="D48" s="23">
        <f>D26-D47</f>
        <v>0</v>
      </c>
      <c r="E48" s="2"/>
    </row>
    <row r="49" spans="1:5" ht="14.1" customHeight="1">
      <c r="A49" s="95" t="s">
        <v>22</v>
      </c>
      <c r="B49" s="41"/>
      <c r="C49" s="42">
        <v>1000000</v>
      </c>
      <c r="D49" s="42">
        <v>0</v>
      </c>
      <c r="E49" s="2"/>
    </row>
    <row r="50" spans="1:5" ht="14.1" customHeight="1">
      <c r="A50" s="43" t="s">
        <v>23</v>
      </c>
      <c r="B50" s="44">
        <v>8</v>
      </c>
      <c r="C50" s="102">
        <f>(C32-C12)/1000</f>
        <v>7329.57</v>
      </c>
      <c r="D50" s="45">
        <v>0</v>
      </c>
      <c r="E50" s="2"/>
    </row>
    <row r="51" spans="1:5" ht="14.1" customHeight="1">
      <c r="A51" s="22"/>
      <c r="B51" s="3"/>
      <c r="C51" s="3"/>
      <c r="D51" s="3"/>
      <c r="E51" s="2"/>
    </row>
    <row r="52" spans="1:5" ht="14.1" customHeight="1">
      <c r="A52" s="22"/>
      <c r="B52" s="3"/>
      <c r="C52" s="3"/>
      <c r="D52" s="3"/>
      <c r="E52" s="2"/>
    </row>
    <row r="53" spans="1:5" ht="14.1" customHeight="1">
      <c r="A53" s="22" t="s">
        <v>24</v>
      </c>
      <c r="B53" s="3"/>
      <c r="C53" s="3" t="s">
        <v>103</v>
      </c>
      <c r="D53" s="3"/>
      <c r="E53" s="2"/>
    </row>
    <row r="54" spans="1:5" ht="14.1" customHeight="1">
      <c r="A54" s="22"/>
      <c r="B54" s="3"/>
      <c r="C54" s="3"/>
      <c r="D54" s="3"/>
      <c r="E54" s="2"/>
    </row>
    <row r="55" spans="1:5" ht="14.1" customHeight="1">
      <c r="A55" s="22"/>
      <c r="B55" s="3"/>
      <c r="C55" s="3"/>
      <c r="D55" s="3"/>
      <c r="E55" s="2"/>
    </row>
    <row r="56" spans="1:5" ht="14.1" customHeight="1">
      <c r="A56" s="22" t="s">
        <v>25</v>
      </c>
      <c r="B56" s="3"/>
      <c r="C56" s="3" t="s">
        <v>75</v>
      </c>
      <c r="D56" s="3"/>
      <c r="E56" s="2"/>
    </row>
  </sheetData>
  <pageMargins left="0.78740157480314965" right="0.39370078740157483" top="0.78740157480314965" bottom="0.39370078740157483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workbookViewId="0">
      <selection activeCell="H17" sqref="H17"/>
    </sheetView>
  </sheetViews>
  <sheetFormatPr defaultColWidth="9.109375" defaultRowHeight="13.8"/>
  <cols>
    <col min="1" max="1" width="45.6640625" style="74" customWidth="1"/>
    <col min="2" max="2" width="5.6640625" style="74" customWidth="1"/>
    <col min="3" max="3" width="12.6640625" style="74" customWidth="1"/>
    <col min="4" max="4" width="15.6640625" style="74" customWidth="1"/>
    <col min="5" max="5" width="11.6640625" style="74" customWidth="1"/>
    <col min="6" max="8" width="12.5546875" style="1" customWidth="1"/>
    <col min="9" max="16384" width="9.109375" style="1"/>
  </cols>
  <sheetData>
    <row r="1" spans="1:6">
      <c r="A1" s="61" t="s">
        <v>64</v>
      </c>
      <c r="B1" s="61"/>
      <c r="C1" s="61"/>
      <c r="D1" s="61"/>
      <c r="E1" s="61"/>
    </row>
    <row r="2" spans="1:6">
      <c r="A2" s="61" t="s">
        <v>99</v>
      </c>
      <c r="B2" s="61"/>
      <c r="C2" s="61"/>
      <c r="D2" s="61"/>
      <c r="E2" s="61"/>
    </row>
    <row r="3" spans="1:6">
      <c r="A3" s="105" t="s">
        <v>116</v>
      </c>
      <c r="B3" s="48"/>
      <c r="C3" s="48"/>
      <c r="D3" s="4"/>
      <c r="E3" s="4"/>
    </row>
    <row r="4" spans="1:6" ht="14.4" thickBot="1">
      <c r="A4" s="49"/>
      <c r="B4" s="6"/>
      <c r="C4" s="6"/>
      <c r="D4" s="6"/>
      <c r="E4" s="6"/>
    </row>
    <row r="5" spans="1:6">
      <c r="A5" s="62"/>
      <c r="B5" s="62"/>
      <c r="C5" s="62"/>
      <c r="D5" s="62"/>
      <c r="E5" s="62"/>
    </row>
    <row r="6" spans="1:6" ht="27.6">
      <c r="A6" s="8" t="s">
        <v>1</v>
      </c>
      <c r="B6" s="63" t="s">
        <v>52</v>
      </c>
      <c r="C6" s="63" t="s">
        <v>11</v>
      </c>
      <c r="D6" s="63" t="s">
        <v>84</v>
      </c>
      <c r="E6" s="63" t="s">
        <v>100</v>
      </c>
    </row>
    <row r="7" spans="1:6" ht="14.1" customHeight="1">
      <c r="A7" s="64"/>
      <c r="B7" s="65"/>
      <c r="C7" s="66"/>
      <c r="D7" s="66"/>
      <c r="E7" s="66"/>
    </row>
    <row r="8" spans="1:6" ht="14.1" customHeight="1">
      <c r="A8" s="20" t="s">
        <v>105</v>
      </c>
      <c r="B8" s="20"/>
      <c r="C8" s="67">
        <v>138799</v>
      </c>
      <c r="D8" s="67">
        <f>198923+3116861</f>
        <v>3315784</v>
      </c>
      <c r="E8" s="67">
        <f>C8+D8</f>
        <v>3454583</v>
      </c>
    </row>
    <row r="9" spans="1:6" ht="14.1" customHeight="1">
      <c r="A9" s="13"/>
      <c r="B9" s="13"/>
      <c r="C9" s="68"/>
      <c r="D9" s="68"/>
      <c r="E9" s="68"/>
    </row>
    <row r="10" spans="1:6" ht="14.1" customHeight="1">
      <c r="A10" s="15" t="s">
        <v>53</v>
      </c>
      <c r="B10" s="15"/>
      <c r="C10" s="69">
        <v>0</v>
      </c>
      <c r="D10" s="69">
        <v>976150</v>
      </c>
      <c r="E10" s="69">
        <f>D10</f>
        <v>976150</v>
      </c>
    </row>
    <row r="11" spans="1:6" ht="14.1" customHeight="1">
      <c r="A11" s="15" t="s">
        <v>102</v>
      </c>
      <c r="B11" s="15"/>
      <c r="C11" s="69">
        <v>3734981</v>
      </c>
      <c r="D11" s="69">
        <v>-3734981</v>
      </c>
      <c r="E11" s="69"/>
    </row>
    <row r="12" spans="1:6" ht="14.1" customHeight="1">
      <c r="A12" s="15" t="s">
        <v>101</v>
      </c>
      <c r="B12" s="15"/>
      <c r="C12" s="70">
        <v>0</v>
      </c>
      <c r="D12" s="70">
        <v>-100000</v>
      </c>
      <c r="E12" s="69">
        <f t="shared" ref="E12:E13" si="0">D12</f>
        <v>-100000</v>
      </c>
      <c r="F12" s="99"/>
    </row>
    <row r="13" spans="1:6" ht="14.1" customHeight="1">
      <c r="A13" s="8" t="s">
        <v>50</v>
      </c>
      <c r="B13" s="12"/>
      <c r="C13" s="71">
        <v>0</v>
      </c>
      <c r="D13" s="98">
        <v>0</v>
      </c>
      <c r="E13" s="98">
        <f t="shared" si="0"/>
        <v>0</v>
      </c>
      <c r="F13" s="99"/>
    </row>
    <row r="14" spans="1:6" ht="14.1" customHeight="1">
      <c r="A14" s="15" t="s">
        <v>51</v>
      </c>
      <c r="B14" s="15"/>
      <c r="C14" s="69">
        <f>SUM(C10:C13)</f>
        <v>3734981</v>
      </c>
      <c r="D14" s="69">
        <f t="shared" ref="D14:E14" si="1">SUM(D10:D13)</f>
        <v>-2858831</v>
      </c>
      <c r="E14" s="69">
        <f t="shared" si="1"/>
        <v>876150</v>
      </c>
      <c r="F14" s="99"/>
    </row>
    <row r="15" spans="1:6" ht="14.1" customHeight="1">
      <c r="A15" s="15"/>
      <c r="B15" s="15"/>
      <c r="C15" s="69"/>
      <c r="D15" s="69"/>
      <c r="E15" s="69"/>
      <c r="F15" s="99"/>
    </row>
    <row r="16" spans="1:6" ht="14.1" customHeight="1">
      <c r="A16" s="20" t="s">
        <v>106</v>
      </c>
      <c r="B16" s="20"/>
      <c r="C16" s="67">
        <f>C8+C14</f>
        <v>3873780</v>
      </c>
      <c r="D16" s="67">
        <f>D8+D14</f>
        <v>456953</v>
      </c>
      <c r="E16" s="67">
        <f>E8+E14</f>
        <v>4330733</v>
      </c>
      <c r="F16" s="99"/>
    </row>
    <row r="17" spans="1:5" ht="14.1" customHeight="1">
      <c r="A17" s="13"/>
      <c r="B17" s="13"/>
      <c r="C17" s="68"/>
      <c r="D17" s="68"/>
      <c r="E17" s="68"/>
    </row>
    <row r="18" spans="1:5" ht="14.1" customHeight="1">
      <c r="A18" s="15" t="s">
        <v>53</v>
      </c>
      <c r="B18" s="15"/>
      <c r="C18" s="69">
        <v>0</v>
      </c>
      <c r="D18" s="69">
        <f>ОПУ!C21</f>
        <v>2999269</v>
      </c>
      <c r="E18" s="69">
        <f>D18</f>
        <v>2999269</v>
      </c>
    </row>
    <row r="19" spans="1:5" ht="14.1" customHeight="1">
      <c r="A19" s="15" t="s">
        <v>102</v>
      </c>
      <c r="B19" s="15"/>
      <c r="C19" s="69"/>
      <c r="D19" s="69"/>
      <c r="E19" s="69">
        <v>0</v>
      </c>
    </row>
    <row r="20" spans="1:5" ht="14.1" customHeight="1">
      <c r="A20" s="15" t="s">
        <v>101</v>
      </c>
      <c r="B20" s="15"/>
      <c r="C20" s="70">
        <v>0</v>
      </c>
      <c r="D20" s="70"/>
      <c r="E20" s="70"/>
    </row>
    <row r="21" spans="1:5" ht="14.1" customHeight="1">
      <c r="A21" s="8" t="s">
        <v>50</v>
      </c>
      <c r="B21" s="12"/>
      <c r="C21" s="71">
        <v>0</v>
      </c>
      <c r="D21" s="71">
        <v>0</v>
      </c>
      <c r="E21" s="71">
        <v>0</v>
      </c>
    </row>
    <row r="22" spans="1:5" ht="14.1" customHeight="1">
      <c r="A22" s="15" t="s">
        <v>51</v>
      </c>
      <c r="B22" s="15"/>
      <c r="C22" s="69">
        <f>SUM(C18:C21)</f>
        <v>0</v>
      </c>
      <c r="D22" s="69">
        <f t="shared" ref="D22:E22" si="2">SUM(D18:D21)</f>
        <v>2999269</v>
      </c>
      <c r="E22" s="69">
        <f t="shared" si="2"/>
        <v>2999269</v>
      </c>
    </row>
    <row r="23" spans="1:5" ht="14.1" customHeight="1">
      <c r="A23" s="15"/>
      <c r="B23" s="15"/>
      <c r="C23" s="69"/>
      <c r="D23" s="69"/>
      <c r="E23" s="69"/>
    </row>
    <row r="24" spans="1:5" ht="20.399999999999999" customHeight="1">
      <c r="A24" s="20" t="s">
        <v>117</v>
      </c>
      <c r="B24" s="20"/>
      <c r="C24" s="67">
        <f>C16+C22</f>
        <v>3873780</v>
      </c>
      <c r="D24" s="67">
        <f t="shared" ref="D24:E24" si="3">D16+D22</f>
        <v>3456222</v>
      </c>
      <c r="E24" s="67">
        <f t="shared" si="3"/>
        <v>7330002</v>
      </c>
    </row>
    <row r="25" spans="1:5" ht="14.1" customHeight="1">
      <c r="A25" s="13"/>
      <c r="B25" s="13"/>
      <c r="C25" s="68"/>
      <c r="D25" s="68"/>
      <c r="E25" s="68"/>
    </row>
    <row r="26" spans="1:5" ht="14.1" customHeight="1">
      <c r="A26" s="13"/>
      <c r="B26" s="13"/>
      <c r="C26" s="68"/>
      <c r="D26" s="68"/>
      <c r="E26" s="68"/>
    </row>
    <row r="27" spans="1:5" ht="14.1" customHeight="1">
      <c r="A27" s="22" t="s">
        <v>24</v>
      </c>
      <c r="B27" s="22"/>
      <c r="C27" s="60"/>
      <c r="D27" s="3" t="s">
        <v>103</v>
      </c>
      <c r="E27" s="68"/>
    </row>
    <row r="28" spans="1:5" ht="14.1" customHeight="1">
      <c r="A28" s="22"/>
      <c r="B28" s="22"/>
      <c r="C28" s="3"/>
      <c r="D28" s="3"/>
      <c r="E28" s="68"/>
    </row>
    <row r="29" spans="1:5" ht="14.1" customHeight="1">
      <c r="A29" s="22"/>
      <c r="B29" s="22"/>
      <c r="C29" s="3"/>
      <c r="D29" s="3"/>
      <c r="E29" s="68"/>
    </row>
    <row r="30" spans="1:5" ht="14.1" customHeight="1">
      <c r="A30" s="22" t="s">
        <v>25</v>
      </c>
      <c r="B30" s="22"/>
      <c r="C30" s="3"/>
      <c r="D30" s="3" t="s">
        <v>75</v>
      </c>
      <c r="E30" s="68"/>
    </row>
    <row r="31" spans="1:5" ht="14.1" customHeight="1">
      <c r="A31" s="13"/>
      <c r="B31" s="13"/>
      <c r="C31" s="73"/>
      <c r="D31" s="73"/>
      <c r="E31" s="73"/>
    </row>
    <row r="32" spans="1:5" ht="14.1" customHeight="1"/>
    <row r="33" ht="14.1" customHeight="1"/>
    <row r="34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tabSelected="1" topLeftCell="A31" workbookViewId="0">
      <selection activeCell="C51" sqref="C51"/>
    </sheetView>
  </sheetViews>
  <sheetFormatPr defaultColWidth="9.109375" defaultRowHeight="13.8"/>
  <cols>
    <col min="1" max="1" width="55.6640625" style="74" customWidth="1"/>
    <col min="2" max="2" width="7.6640625" style="74" customWidth="1"/>
    <col min="3" max="3" width="12.5546875" style="74" customWidth="1"/>
    <col min="4" max="4" width="13.5546875" style="74" customWidth="1"/>
    <col min="5" max="9" width="12.5546875" style="72" customWidth="1"/>
    <col min="10" max="12" width="13.5546875" style="72" customWidth="1"/>
    <col min="13" max="17" width="12.5546875" style="72" customWidth="1"/>
    <col min="18" max="18" width="13.44140625" style="72" customWidth="1"/>
    <col min="19" max="23" width="12.5546875" style="72" customWidth="1"/>
    <col min="24" max="24" width="13.88671875" style="72" customWidth="1"/>
    <col min="25" max="25" width="14.5546875" style="72" customWidth="1"/>
    <col min="26" max="16384" width="9.109375" style="72"/>
  </cols>
  <sheetData>
    <row r="1" spans="1:4">
      <c r="A1" s="61" t="s">
        <v>64</v>
      </c>
      <c r="B1" s="22"/>
      <c r="C1" s="47"/>
      <c r="D1" s="47"/>
    </row>
    <row r="2" spans="1:4">
      <c r="A2" s="61" t="s">
        <v>87</v>
      </c>
      <c r="B2" s="22"/>
      <c r="C2" s="47"/>
      <c r="D2" s="47"/>
    </row>
    <row r="3" spans="1:4">
      <c r="A3" s="104" t="s">
        <v>116</v>
      </c>
      <c r="B3" s="48"/>
      <c r="C3" s="48"/>
      <c r="D3" s="48"/>
    </row>
    <row r="4" spans="1:4" ht="6.6" customHeight="1" thickBot="1">
      <c r="A4" s="49"/>
      <c r="B4" s="6"/>
      <c r="C4" s="6"/>
      <c r="D4" s="6"/>
    </row>
    <row r="5" spans="1:4">
      <c r="A5" s="50"/>
      <c r="B5" s="47"/>
      <c r="C5" s="47"/>
      <c r="D5" s="47"/>
    </row>
    <row r="6" spans="1:4" ht="27.6">
      <c r="A6" s="8" t="s">
        <v>1</v>
      </c>
      <c r="B6" s="9" t="s">
        <v>52</v>
      </c>
      <c r="C6" s="97" t="s">
        <v>118</v>
      </c>
      <c r="D6" s="97" t="s">
        <v>119</v>
      </c>
    </row>
    <row r="7" spans="1:4">
      <c r="A7" s="37" t="s">
        <v>31</v>
      </c>
      <c r="B7" s="18"/>
      <c r="C7" s="19"/>
      <c r="D7" s="19"/>
    </row>
    <row r="8" spans="1:4">
      <c r="A8" s="51" t="s">
        <v>88</v>
      </c>
      <c r="B8" s="11"/>
      <c r="C8" s="33">
        <f>ОПУ!C17</f>
        <v>3327341</v>
      </c>
      <c r="D8" s="33">
        <f>ОПУ!D17</f>
        <v>1281409</v>
      </c>
    </row>
    <row r="9" spans="1:4">
      <c r="A9" s="51" t="s">
        <v>32</v>
      </c>
      <c r="B9" s="11"/>
      <c r="C9" s="33"/>
      <c r="D9" s="33">
        <v>0</v>
      </c>
    </row>
    <row r="10" spans="1:4">
      <c r="A10" s="96" t="s">
        <v>33</v>
      </c>
      <c r="B10" s="11"/>
      <c r="C10" s="33">
        <f>ОПУ!C14</f>
        <v>47833</v>
      </c>
      <c r="D10" s="33">
        <f>ОПУ!D14</f>
        <v>40571</v>
      </c>
    </row>
    <row r="11" spans="1:4">
      <c r="A11" s="96" t="s">
        <v>34</v>
      </c>
      <c r="B11" s="11"/>
      <c r="C11" s="33">
        <f>ОПУ!C15</f>
        <v>-19388</v>
      </c>
      <c r="D11" s="33">
        <f>ОПУ!D15</f>
        <v>-90292</v>
      </c>
    </row>
    <row r="12" spans="1:4">
      <c r="A12" s="96" t="s">
        <v>28</v>
      </c>
      <c r="B12" s="11"/>
      <c r="C12" s="33"/>
      <c r="D12" s="33"/>
    </row>
    <row r="13" spans="1:4">
      <c r="A13" s="96" t="s">
        <v>89</v>
      </c>
      <c r="B13" s="11"/>
      <c r="C13" s="33">
        <v>-135098</v>
      </c>
      <c r="D13" s="33">
        <v>-182382</v>
      </c>
    </row>
    <row r="14" spans="1:4">
      <c r="A14" s="96" t="s">
        <v>35</v>
      </c>
      <c r="B14" s="11"/>
      <c r="C14" s="33">
        <v>-7827</v>
      </c>
      <c r="D14" s="33">
        <v>4488</v>
      </c>
    </row>
    <row r="15" spans="1:4">
      <c r="A15" s="96" t="s">
        <v>36</v>
      </c>
      <c r="B15" s="11"/>
      <c r="C15" s="33">
        <f>ОПУ!C16</f>
        <v>-43580</v>
      </c>
      <c r="D15" s="33">
        <v>-3313</v>
      </c>
    </row>
    <row r="16" spans="1:4" ht="27.6">
      <c r="A16" s="52" t="s">
        <v>37</v>
      </c>
      <c r="B16" s="53"/>
      <c r="C16" s="54">
        <f>SUM(C8:C15)</f>
        <v>3169281</v>
      </c>
      <c r="D16" s="54">
        <f>SUM(D8:D15)</f>
        <v>1050481</v>
      </c>
    </row>
    <row r="17" spans="1:4">
      <c r="A17" s="51" t="s">
        <v>38</v>
      </c>
      <c r="B17" s="11"/>
      <c r="C17" s="33">
        <f>Баланс!D20-Баланс!C20</f>
        <v>88714</v>
      </c>
      <c r="D17" s="33">
        <v>770111</v>
      </c>
    </row>
    <row r="18" spans="1:4">
      <c r="A18" s="51" t="s">
        <v>90</v>
      </c>
      <c r="B18" s="11"/>
      <c r="C18" s="33">
        <f>Баланс!D19-Баланс!C19+38897</f>
        <v>-1402526</v>
      </c>
      <c r="D18" s="33">
        <v>479383</v>
      </c>
    </row>
    <row r="19" spans="1:4">
      <c r="A19" s="51" t="s">
        <v>39</v>
      </c>
      <c r="B19" s="11"/>
      <c r="C19" s="33">
        <f>Баланс!D18-Баланс!C18-469778</f>
        <v>-5934440</v>
      </c>
      <c r="D19" s="33">
        <v>912508</v>
      </c>
    </row>
    <row r="20" spans="1:4">
      <c r="A20" s="51" t="s">
        <v>40</v>
      </c>
      <c r="B20" s="11"/>
      <c r="C20" s="33">
        <f>Баланс!C39-Баланс!D39</f>
        <v>4104120</v>
      </c>
      <c r="D20" s="33">
        <v>-3524866</v>
      </c>
    </row>
    <row r="21" spans="1:4">
      <c r="A21" s="51" t="s">
        <v>41</v>
      </c>
      <c r="B21" s="11"/>
      <c r="C21" s="33">
        <v>15149</v>
      </c>
      <c r="D21" s="33"/>
    </row>
    <row r="22" spans="1:4">
      <c r="A22" s="51" t="s">
        <v>42</v>
      </c>
      <c r="B22" s="11"/>
      <c r="C22" s="33">
        <f>Баланс!D42-Баланс!C42</f>
        <v>997202</v>
      </c>
      <c r="D22" s="33">
        <v>-804568</v>
      </c>
    </row>
    <row r="23" spans="1:4">
      <c r="A23" s="51" t="s">
        <v>91</v>
      </c>
      <c r="B23" s="11"/>
      <c r="C23" s="33">
        <f>Баланс!D40-Баланс!C40+Баланс!D37-Баланс!C37</f>
        <v>-951000</v>
      </c>
      <c r="D23" s="33"/>
    </row>
    <row r="24" spans="1:4" ht="27.6">
      <c r="A24" s="52" t="s">
        <v>43</v>
      </c>
      <c r="B24" s="53"/>
      <c r="C24" s="54">
        <f>SUM(C16:C23)</f>
        <v>86500</v>
      </c>
      <c r="D24" s="54">
        <f>SUM(D16:D23)</f>
        <v>-1116951</v>
      </c>
    </row>
    <row r="25" spans="1:4">
      <c r="A25" s="93" t="s">
        <v>92</v>
      </c>
      <c r="B25" s="16"/>
      <c r="C25" s="38">
        <v>37635</v>
      </c>
      <c r="D25" s="38">
        <v>29620</v>
      </c>
    </row>
    <row r="26" spans="1:4">
      <c r="A26" s="93" t="s">
        <v>44</v>
      </c>
      <c r="B26" s="16"/>
      <c r="C26" s="38">
        <v>-214707</v>
      </c>
      <c r="D26" s="38">
        <v>-1431993</v>
      </c>
    </row>
    <row r="27" spans="1:4">
      <c r="A27" s="93" t="s">
        <v>108</v>
      </c>
      <c r="B27" s="16"/>
      <c r="C27" s="38">
        <v>-19107</v>
      </c>
      <c r="D27" s="38">
        <v>-65054</v>
      </c>
    </row>
    <row r="28" spans="1:4" ht="27.6">
      <c r="A28" s="20" t="s">
        <v>45</v>
      </c>
      <c r="B28" s="55"/>
      <c r="C28" s="56">
        <f>SUM(C24:C27)</f>
        <v>-109679</v>
      </c>
      <c r="D28" s="56">
        <f>SUM(D24:D27)</f>
        <v>-2584378</v>
      </c>
    </row>
    <row r="29" spans="1:4">
      <c r="A29" s="10"/>
      <c r="B29" s="11"/>
      <c r="C29" s="33"/>
      <c r="D29" s="33"/>
    </row>
    <row r="30" spans="1:4">
      <c r="A30" s="37" t="s">
        <v>46</v>
      </c>
      <c r="B30" s="57"/>
      <c r="C30" s="33"/>
      <c r="D30" s="33"/>
    </row>
    <row r="31" spans="1:4">
      <c r="A31" s="51" t="s">
        <v>93</v>
      </c>
      <c r="B31" s="11"/>
      <c r="C31" s="33">
        <v>-170801</v>
      </c>
      <c r="D31" s="33">
        <v>-66241</v>
      </c>
    </row>
    <row r="32" spans="1:4">
      <c r="A32" s="51" t="s">
        <v>94</v>
      </c>
      <c r="B32" s="11"/>
      <c r="C32" s="58">
        <v>120</v>
      </c>
      <c r="D32" s="58">
        <v>8327</v>
      </c>
    </row>
    <row r="33" spans="1:4">
      <c r="A33" s="51" t="s">
        <v>95</v>
      </c>
      <c r="B33" s="11"/>
      <c r="C33" s="58"/>
      <c r="D33" s="58">
        <v>13906</v>
      </c>
    </row>
    <row r="34" spans="1:4">
      <c r="A34" s="51" t="s">
        <v>5</v>
      </c>
      <c r="B34" s="11"/>
      <c r="C34" s="33"/>
      <c r="D34" s="33">
        <v>720198</v>
      </c>
    </row>
    <row r="35" spans="1:4">
      <c r="A35" s="51" t="s">
        <v>107</v>
      </c>
      <c r="B35" s="11"/>
      <c r="C35" s="33">
        <v>7513</v>
      </c>
      <c r="D35" s="33"/>
    </row>
    <row r="36" spans="1:4">
      <c r="A36" s="51" t="s">
        <v>96</v>
      </c>
      <c r="B36" s="11"/>
      <c r="C36" s="38">
        <v>-33349</v>
      </c>
      <c r="D36" s="38">
        <v>-37880</v>
      </c>
    </row>
    <row r="37" spans="1:4">
      <c r="A37" s="51" t="s">
        <v>61</v>
      </c>
      <c r="B37" s="11"/>
      <c r="C37" s="38">
        <v>0</v>
      </c>
      <c r="D37" s="38">
        <v>0</v>
      </c>
    </row>
    <row r="38" spans="1:4">
      <c r="A38" s="51" t="s">
        <v>110</v>
      </c>
      <c r="B38" s="11"/>
      <c r="C38" s="38"/>
      <c r="D38" s="38"/>
    </row>
    <row r="39" spans="1:4">
      <c r="A39" s="51" t="s">
        <v>97</v>
      </c>
      <c r="B39" s="16"/>
      <c r="C39" s="38">
        <v>2583</v>
      </c>
      <c r="D39" s="38">
        <v>0</v>
      </c>
    </row>
    <row r="40" spans="1:4" ht="27.6">
      <c r="A40" s="20" t="s">
        <v>57</v>
      </c>
      <c r="B40" s="55"/>
      <c r="C40" s="56">
        <f>SUM(C31:C39)</f>
        <v>-193934</v>
      </c>
      <c r="D40" s="56">
        <f>SUM(D31:D39)</f>
        <v>638310</v>
      </c>
    </row>
    <row r="41" spans="1:4">
      <c r="A41" s="10"/>
      <c r="B41" s="11"/>
      <c r="C41" s="33"/>
      <c r="D41" s="33"/>
    </row>
    <row r="42" spans="1:4">
      <c r="A42" s="37" t="s">
        <v>47</v>
      </c>
      <c r="B42" s="18"/>
      <c r="C42" s="59"/>
      <c r="D42" s="59"/>
    </row>
    <row r="43" spans="1:4">
      <c r="A43" s="93" t="s">
        <v>62</v>
      </c>
      <c r="B43" s="16"/>
      <c r="C43" s="38">
        <v>1537048</v>
      </c>
      <c r="D43" s="38">
        <v>2586255</v>
      </c>
    </row>
    <row r="44" spans="1:4">
      <c r="A44" s="93" t="s">
        <v>48</v>
      </c>
      <c r="B44" s="16"/>
      <c r="C44" s="38">
        <v>-683220</v>
      </c>
      <c r="D44" s="38">
        <v>-499201</v>
      </c>
    </row>
    <row r="45" spans="1:4">
      <c r="A45" s="93" t="s">
        <v>98</v>
      </c>
      <c r="B45" s="16"/>
      <c r="C45" s="106" t="s">
        <v>120</v>
      </c>
      <c r="D45" s="38">
        <v>-87000</v>
      </c>
    </row>
    <row r="46" spans="1:4" ht="27.6">
      <c r="A46" s="20" t="s">
        <v>58</v>
      </c>
      <c r="B46" s="21"/>
      <c r="C46" s="56">
        <f>SUM(C43:C45)</f>
        <v>853828</v>
      </c>
      <c r="D46" s="56">
        <f>SUM(D43:D45)</f>
        <v>2000054</v>
      </c>
    </row>
    <row r="47" spans="1:4">
      <c r="A47" s="13"/>
      <c r="B47" s="14"/>
      <c r="C47" s="40"/>
      <c r="D47" s="40"/>
    </row>
    <row r="48" spans="1:4">
      <c r="A48" s="51" t="s">
        <v>49</v>
      </c>
      <c r="B48" s="11"/>
      <c r="C48" s="33">
        <f>C28+C40+C46</f>
        <v>550215</v>
      </c>
      <c r="D48" s="33">
        <f>D28+D40+D46</f>
        <v>53986</v>
      </c>
    </row>
    <row r="49" spans="1:4">
      <c r="A49" s="51" t="s">
        <v>36</v>
      </c>
      <c r="B49" s="11"/>
      <c r="C49" s="33">
        <v>39411</v>
      </c>
      <c r="D49" s="33">
        <v>-9396</v>
      </c>
    </row>
    <row r="50" spans="1:4">
      <c r="A50" s="15" t="s">
        <v>109</v>
      </c>
      <c r="B50" s="16"/>
      <c r="C50" s="38">
        <v>226071</v>
      </c>
      <c r="D50" s="38">
        <v>228834</v>
      </c>
    </row>
    <row r="51" spans="1:4" ht="19.5" customHeight="1">
      <c r="A51" s="20" t="s">
        <v>63</v>
      </c>
      <c r="B51" s="55"/>
      <c r="C51" s="39">
        <f>SUM(C48:C50)</f>
        <v>815697</v>
      </c>
      <c r="D51" s="39">
        <f>SUM(D48:D50)</f>
        <v>273424</v>
      </c>
    </row>
    <row r="52" spans="1:4" ht="8.4" customHeight="1">
      <c r="A52" s="13"/>
      <c r="B52" s="107"/>
      <c r="C52" s="40"/>
      <c r="D52" s="40"/>
    </row>
    <row r="53" spans="1:4" hidden="1">
      <c r="A53" s="13"/>
      <c r="B53" s="107"/>
      <c r="C53" s="40"/>
      <c r="D53" s="40"/>
    </row>
    <row r="54" spans="1:4" ht="9" hidden="1" customHeight="1">
      <c r="A54" s="50"/>
      <c r="B54" s="47"/>
      <c r="C54" s="33"/>
      <c r="D54" s="33"/>
    </row>
    <row r="55" spans="1:4" hidden="1">
      <c r="A55" s="50"/>
      <c r="B55" s="47"/>
      <c r="C55" s="33"/>
      <c r="D55" s="33"/>
    </row>
    <row r="56" spans="1:4" ht="29.25" customHeight="1">
      <c r="A56" s="22" t="s">
        <v>24</v>
      </c>
      <c r="B56" s="22"/>
      <c r="C56" s="3" t="s">
        <v>103</v>
      </c>
      <c r="D56" s="3"/>
    </row>
    <row r="57" spans="1:4">
      <c r="A57" s="22"/>
      <c r="B57" s="22"/>
      <c r="C57" s="3"/>
      <c r="D57" s="3"/>
    </row>
    <row r="58" spans="1:4" ht="1.95" customHeight="1">
      <c r="A58" s="22"/>
      <c r="B58" s="22"/>
      <c r="C58" s="3"/>
      <c r="D58" s="3"/>
    </row>
    <row r="59" spans="1:4">
      <c r="A59" s="22" t="s">
        <v>25</v>
      </c>
      <c r="B59" s="22"/>
      <c r="C59" s="3" t="s">
        <v>75</v>
      </c>
      <c r="D59" s="3"/>
    </row>
  </sheetData>
  <pageMargins left="0" right="0.11811023622047245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Любовь Краснянская</cp:lastModifiedBy>
  <cp:lastPrinted>2017-11-07T09:12:15Z</cp:lastPrinted>
  <dcterms:created xsi:type="dcterms:W3CDTF">2014-05-15T07:31:14Z</dcterms:created>
  <dcterms:modified xsi:type="dcterms:W3CDTF">2017-11-07T09:12:31Z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