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440" windowHeight="8520" activeTab="3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25725"/>
</workbook>
</file>

<file path=xl/calcChain.xml><?xml version="1.0" encoding="utf-8"?>
<calcChain xmlns="http://schemas.openxmlformats.org/spreadsheetml/2006/main">
  <c r="C19" i="5"/>
  <c r="C49" i="1" l="1"/>
  <c r="C13"/>
  <c r="C18" i="5"/>
  <c r="C23" l="1"/>
  <c r="C41" i="1"/>
  <c r="C16" i="5"/>
  <c r="C51" i="1" l="1"/>
  <c r="C40"/>
  <c r="D46" l="1"/>
  <c r="D38"/>
  <c r="D47" s="1"/>
  <c r="D33"/>
  <c r="D26"/>
  <c r="D16"/>
  <c r="D27" s="1"/>
  <c r="D13"/>
  <c r="D48" l="1"/>
  <c r="D49"/>
  <c r="D51"/>
  <c r="C16" i="2" l="1"/>
  <c r="D15" i="5"/>
  <c r="D11"/>
  <c r="D10"/>
  <c r="D8"/>
  <c r="D16" i="2"/>
  <c r="D12"/>
  <c r="E19" i="4" l="1"/>
  <c r="E20"/>
  <c r="E21"/>
  <c r="C26" i="1" l="1"/>
  <c r="C22" i="5"/>
  <c r="C20"/>
  <c r="C17"/>
  <c r="C15"/>
  <c r="D46"/>
  <c r="C46"/>
  <c r="D40"/>
  <c r="C40"/>
  <c r="C11"/>
  <c r="C10"/>
  <c r="C16" i="1" l="1"/>
  <c r="D9" i="2" l="1"/>
  <c r="D13" s="1"/>
  <c r="D17" s="1"/>
  <c r="D16" i="5" l="1"/>
  <c r="D24" s="1"/>
  <c r="D28" s="1"/>
  <c r="D48" s="1"/>
  <c r="D51" s="1"/>
  <c r="D19" i="2"/>
  <c r="D21" s="1"/>
  <c r="D23" s="1"/>
  <c r="C46" i="1" l="1"/>
  <c r="C38"/>
  <c r="C33"/>
  <c r="C27"/>
  <c r="E10" i="4"/>
  <c r="D14"/>
  <c r="D16" s="1"/>
  <c r="C14"/>
  <c r="C16" s="1"/>
  <c r="E12"/>
  <c r="E13"/>
  <c r="E14" l="1"/>
  <c r="C47" i="1"/>
  <c r="C48" s="1"/>
  <c r="E8" i="4"/>
  <c r="C24"/>
  <c r="C22"/>
  <c r="C9" i="2"/>
  <c r="E16" i="4" l="1"/>
  <c r="C13" i="2"/>
  <c r="C17" s="1"/>
  <c r="C8" i="5" l="1"/>
  <c r="C24" s="1"/>
  <c r="C19" i="2"/>
  <c r="C21" s="1"/>
  <c r="C28" i="5" l="1"/>
  <c r="C23" i="2"/>
  <c r="D18" i="4"/>
  <c r="E18" s="1"/>
  <c r="C48" i="5" l="1"/>
  <c r="C51" s="1"/>
  <c r="E22" i="4"/>
  <c r="E24" s="1"/>
  <c r="D22"/>
  <c r="D24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</t>
        </r>
      </text>
    </comment>
    <comment ref="C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11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13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14
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21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22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6250-7430</t>
        </r>
      </text>
    </comment>
    <comment ref="C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101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2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3130 конец - начало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сч 1150 - 1000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1030 - 3110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1030 3110</t>
        </r>
      </text>
    </comment>
    <comment ref="C3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1253 - 1000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1030-3010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30400 дт1030-кд1030</t>
        </r>
      </text>
    </commen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1030 6250-7430</t>
        </r>
      </text>
    </comment>
  </commentList>
</comments>
</file>

<file path=xl/sharedStrings.xml><?xml version="1.0" encoding="utf-8"?>
<sst xmlns="http://schemas.openxmlformats.org/spreadsheetml/2006/main" count="156" uniqueCount="119">
  <si>
    <t>Дополнительно оплаченный капитал</t>
  </si>
  <si>
    <t>В тысячах тенге</t>
  </si>
  <si>
    <t xml:space="preserve">Активы </t>
  </si>
  <si>
    <t>Долгосрочные активы</t>
  </si>
  <si>
    <t>Нематериальные активы</t>
  </si>
  <si>
    <t>Денежные средства, ограниченные в использовании</t>
  </si>
  <si>
    <t>Текущие активы</t>
  </si>
  <si>
    <t>Товарно-материальные запасы</t>
  </si>
  <si>
    <t>Авансы выданные и прочие текущие активы</t>
  </si>
  <si>
    <t>Денежные средства и их эквиваленты</t>
  </si>
  <si>
    <t>ВСЕГО АКТИВОВ</t>
  </si>
  <si>
    <t>Капитал</t>
  </si>
  <si>
    <t>Выпущенные акции</t>
  </si>
  <si>
    <t>Итого капитал</t>
  </si>
  <si>
    <t>Долгосрочные обязательства</t>
  </si>
  <si>
    <t>Текущие обязательства</t>
  </si>
  <si>
    <t>Процентный заем</t>
  </si>
  <si>
    <t>Корпоративный подоходный налог к оплате</t>
  </si>
  <si>
    <t>Кредиторская задолженность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</si>
  <si>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</si>
  <si>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</si>
  <si>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</si>
  <si>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</si>
  <si>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</si>
  <si>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</si>
  <si>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–</t>
  </si>
  <si>
    <t>Административные расходы</t>
  </si>
  <si>
    <t>Амортизация дисконта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</si>
  <si>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</si>
  <si>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</si>
  <si>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</si>
  <si>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</si>
  <si>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Доход от финансирования</t>
  </si>
  <si>
    <t>Затраты по финансированию</t>
  </si>
  <si>
    <t>Резерв по сомнительной дебиторской задолженности</t>
  </si>
  <si>
    <t>Курсовая разница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</si>
  <si>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</si>
  <si>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</si>
  <si>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Изменения в авансах выданных и прочих текущих активах</t>
  </si>
  <si>
    <t>Изменения в кредиторской задолженности</t>
  </si>
  <si>
    <t>Изменения в НДС к оплате</t>
  </si>
  <si>
    <t>Изменения в авансах полученных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</si>
  <si>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</si>
  <si>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</si>
  <si>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</si>
  <si>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</si>
  <si>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</si>
  <si>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Выплата полученного процентного займа</t>
  </si>
  <si>
    <t>Чистое изменение в денежных средствах и их эквивалентах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</si>
  <si>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</si>
  <si>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</si>
  <si>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</si>
  <si>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</si>
  <si>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</si>
  <si>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</si>
  <si>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</si>
  <si>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</si>
  <si>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</si>
  <si>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</si>
  <si>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</si>
  <si>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</si>
  <si>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Процентый заем полученный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</si>
  <si>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</si>
  <si>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</si>
  <si>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</si>
  <si>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</si>
  <si>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</si>
  <si>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</si>
  <si>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Прочие операционные доходы (расходы)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</si>
  <si>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</si>
  <si>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</si>
  <si>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</si>
  <si>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</si>
  <si>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</si>
  <si>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Макишев М.М.</t>
  </si>
  <si>
    <t>ПРОМЕЖУТОЧНЫЙ ОТЧЕТ О ФИНАНСОВОМ ПОЛОЖЕНИИ</t>
  </si>
  <si>
    <t>Основные средства</t>
  </si>
  <si>
    <t>Незавершенное строительство</t>
  </si>
  <si>
    <t>Инвестиционное имущество</t>
  </si>
  <si>
    <t>Прочие долгосрочные активы</t>
  </si>
  <si>
    <t>Финансовые активы, удерживаемые до погашения</t>
  </si>
  <si>
    <t>Дебиторская задолженность</t>
  </si>
  <si>
    <t>Переплата по КПН</t>
  </si>
  <si>
    <t>Нераспределенная прибыль</t>
  </si>
  <si>
    <t>Отложенные налоговые обязательства</t>
  </si>
  <si>
    <t>Прочие финансовые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</si>
  <si>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</si>
  <si>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</si>
  <si>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</si>
  <si>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</si>
  <si>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Изменения в прочих текущих обязательств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</si>
  <si>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</si>
  <si>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</si>
  <si>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</si>
  <si>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</si>
  <si>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Займы, выданные</t>
  </si>
  <si>
    <t>Погашение займа, выданного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</si>
  <si>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</si>
  <si>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</si>
  <si>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</si>
  <si>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</si>
  <si>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</si>
  <si>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Реализация прочих финансовых апктивов</t>
  </si>
  <si>
    <t>Выплаченные  проценты</t>
  </si>
  <si>
    <t>Прочие поступления</t>
  </si>
  <si>
    <t>Вознагражния работникам</t>
  </si>
  <si>
    <t>Авансы полученные и прочие краткосрочные обязательства</t>
  </si>
  <si>
    <t>Производные финансовые  инструменты</t>
  </si>
  <si>
    <t>Прочие долгосрочные обязательства</t>
  </si>
  <si>
    <t>За 1 полугодие , закончивщийся 30 июня  2019 года</t>
  </si>
  <si>
    <t>30 июня 2019 г.</t>
  </si>
  <si>
    <t>30 июня  2018 г.</t>
  </si>
  <si>
    <t>Сурова О.В.</t>
  </si>
  <si>
    <t>31 декабря  2018 г.</t>
  </si>
  <si>
    <t>На 1 января 2018 года</t>
  </si>
  <si>
    <t>На 31 декабря 2018 года</t>
  </si>
  <si>
    <t>Изменения в учетной политике МСФО 9 и 15</t>
  </si>
  <si>
    <t>На 30 июня    2019  года</t>
  </si>
  <si>
    <t>Денежные средства и их эквиваленты на 1 января 2019 г.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</si>
</sst>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[$-409]d\-mmm\-yy;@"/>
    <numFmt numFmtId="174" formatCode="_(* #,##0_);_(* \(#,##0\);_(* \-_);_(@_)"/>
    <numFmt numFmtId="175" formatCode="_-* #,##0.00_-;\-* #,##0.00_-;_-* &quot;-&quot;??_-;_-@_-"/>
    <numFmt numFmtId="176" formatCode="[$$-409]#,##0_ ;[Red]\-[$$-409]#,##0\ "/>
    <numFmt numFmtId="177" formatCode="_ * #,##0_ ;_ * \-#,##0_ ;_ * &quot;-&quot;_ ;_ @_ "/>
    <numFmt numFmtId="178" formatCode="_-* #,##0\ _?_._-;\-* #,##0\ _?_._-;_-* &quot;-&quot;\ _?_._-;_-@_-"/>
    <numFmt numFmtId="179" formatCode="#"/>
    <numFmt numFmtId="180" formatCode="_-* #,##0.00\ _?_._-;\-* #,##0.00\ _?_._-;_-* &quot;-&quot;??\ _?_._-;_-@_-"/>
    <numFmt numFmtId="181" formatCode="0.000000"/>
    <numFmt numFmtId="182" formatCode="&quot;$&quot;#,##0.0_);[Red]\(&quot;$&quot;#,##0.0\)"/>
    <numFmt numFmtId="183" formatCode="&quot;р.&quot;#,##0.0_);[Red]\(&quot;р.&quot;#,##0.0\)"/>
    <numFmt numFmtId="184" formatCode="&quot;$&quot;\ \ #,##0_);[Red]\(&quot;$&quot;\ \ #,##0\)"/>
    <numFmt numFmtId="185" formatCode="&quot;р.&quot;\ \ #,##0_);[Red]\(&quot;р.&quot;\ \ #,##0\)"/>
    <numFmt numFmtId="186" formatCode="#,##0_);[Red]\(#,##0\);\-"/>
    <numFmt numFmtId="187" formatCode="#,##0.00000___;"/>
    <numFmt numFmtId="188" formatCode="&quot;$&quot;#,##0_);[Red]\(&quot;$&quot;#,##0\)"/>
    <numFmt numFmtId="189" formatCode="&quot;$&quot;#,##0.00;\-&quot;$&quot;#,##0.00"/>
    <numFmt numFmtId="190" formatCode="&quot;р.&quot;#,##0.00;\-&quot;р.&quot;#,##0.00"/>
    <numFmt numFmtId="191" formatCode="0.0_%;\(0.0\)%;\ \-\ \ \ "/>
    <numFmt numFmtId="192" formatCode="#,###.000000_);\(#,##0.000000\);\ \-\ _ "/>
    <numFmt numFmtId="193" formatCode="&quot;$&quot;\ \ #,##0.0_);[Red]\(&quot;$&quot;\ \ #,##0.0\)"/>
    <numFmt numFmtId="194" formatCode="&quot;р.&quot;\ \ #,##0.0_);[Red]\(&quot;р.&quot;\ \ #,##0.0\)"/>
    <numFmt numFmtId="195" formatCode="&quot;$&quot;\ \ #,##0.00_);[Red]\(&quot;$&quot;\ \ #,##0.00\)"/>
    <numFmt numFmtId="196" formatCode="&quot;р.&quot;\ \ #,##0.00_);[Red]\(&quot;р.&quot;\ \ #,##0.00\)"/>
    <numFmt numFmtId="197" formatCode="#,##0_);\(#,##0\);_ \-\ \ "/>
    <numFmt numFmtId="198" formatCode="&quot;$&quot;#,##0;[Red]\-&quot;$&quot;#,##0"/>
    <numFmt numFmtId="199" formatCode="&quot;р.&quot;#,##0;[Red]\-&quot;р.&quot;#,##0"/>
    <numFmt numFmtId="200" formatCode="&quot;$&quot;#,##0.00_);[Red]\(&quot;$&quot;#,##0.00\)"/>
    <numFmt numFmtId="201" formatCode="&quot;$&quot;#,##0.00;[Red]\-&quot;$&quot;#,##0.00"/>
    <numFmt numFmtId="202" formatCode="&quot;р.&quot;#,##0.00;[Red]\-&quot;р.&quot;#,##0.00"/>
    <numFmt numFmtId="203" formatCode="#,##0___);\(#,##0\);___-\ \ "/>
    <numFmt numFmtId="204" formatCode="#,##0.0_);\(#,##0.0\)"/>
    <numFmt numFmtId="205" formatCode="&quot;£&quot;_(#,##0.00_);&quot;£&quot;\(#,##0.00\)"/>
    <numFmt numFmtId="206" formatCode="&quot;$&quot;_(#,##0.00_);&quot;$&quot;\(#,##0.00\)"/>
    <numFmt numFmtId="207" formatCode="&quot;р.&quot;_(#,##0.00_);&quot;р.&quot;\(#,##0.00\)"/>
    <numFmt numFmtId="208" formatCode="#,##0.0_)\x;\(#,##0.0\)\x"/>
    <numFmt numFmtId="209" formatCode="#,##0.0_)_x;\(#,##0.0\)_x"/>
    <numFmt numFmtId="210" formatCode="#,##0_);\(#,##0\);0_)"/>
    <numFmt numFmtId="211" formatCode="0.0_)\%;\(0.0\)\%"/>
    <numFmt numFmtId="212" formatCode="#,##0.0_)_%;\(#,##0.0\)_%"/>
    <numFmt numFmtId="213" formatCode="#,##0;\(#,##0\)"/>
    <numFmt numFmtId="214" formatCode="_(&quot;$&quot;* #,##0.00_);_(&quot;$&quot;* \(#,##0.00\);_(&quot;$&quot;* &quot;-&quot;??_);_(@_)"/>
    <numFmt numFmtId="215" formatCode="\£\ #,##0_);[Red]\(\£\ #,##0\)"/>
    <numFmt numFmtId="216" formatCode="\¥\ #,##0_);[Red]\(\¥\ #,##0\)"/>
    <numFmt numFmtId="217" formatCode="_-* #,##0\ &quot;р.&quot;_-;\-* #,##0\ &quot;р.&quot;_-;_-* &quot;-&quot;\ &quot;р.&quot;_-;_-@_-"/>
    <numFmt numFmtId="218" formatCode="_-* #,##0\ &quot;$&quot;_-;\-* #,##0\ &quot;$&quot;_-;_-* &quot;-&quot;\ &quot;$&quot;_-;_-@_-"/>
    <numFmt numFmtId="219" formatCode="0.0"/>
    <numFmt numFmtId="220" formatCode="#,##0_);\(#,##0\);&quot;- &quot;"/>
    <numFmt numFmtId="221" formatCode="#,##0.0_);\(#,##0.0\);&quot;- &quot;"/>
    <numFmt numFmtId="222" formatCode="#,##0.00_);\(#,##0.00\);&quot;- &quot;"/>
    <numFmt numFmtId="223" formatCode="000"/>
    <numFmt numFmtId="224" formatCode="0.000%"/>
    <numFmt numFmtId="225" formatCode="&quot;$&quot;#,##0_);\(&quot;$&quot;#,##0\)"/>
    <numFmt numFmtId="226" formatCode="General_)"/>
    <numFmt numFmtId="227" formatCode="\•\ \ @"/>
    <numFmt numFmtId="228" formatCode="yyyy"/>
    <numFmt numFmtId="229" formatCode="0.000"/>
    <numFmt numFmtId="230" formatCode="#\ ##0_.\ &quot;zі&quot;\ 00\ &quot;gr&quot;;\(#\ ##0.00\z\і\)"/>
    <numFmt numFmtId="231" formatCode="&quot;\&quot;#,##0.00;[Red]&quot;\&quot;\-#,##0.00"/>
    <numFmt numFmtId="232" formatCode="#,##0.000_);\(#,##0.000\)"/>
    <numFmt numFmtId="233" formatCode="#\ ##0&quot;zі&quot;00&quot;gr&quot;;\(#\ ##0.00\z\і\)"/>
    <numFmt numFmtId="234" formatCode="_-&quot;р.&quot;* #,##0.00_-;\-&quot;р.&quot;* #,##0.00_-;_-&quot;р.&quot;* &quot;-&quot;??_-;_-@_-"/>
    <numFmt numFmtId="235" formatCode="&quot;р.&quot;#,\);\(&quot;р.&quot;#,##0\)"/>
    <numFmt numFmtId="236" formatCode="0.0%;\(0.0%\)"/>
    <numFmt numFmtId="237" formatCode="&quot;$&quot;#,\);\(&quot;$&quot;#,##0\)"/>
    <numFmt numFmtId="238" formatCode="_-* #,##0\ _K_c_-;\-* #,##0\ _K_c_-;_-* &quot;-&quot;\ _K_c_-;_-@_-"/>
    <numFmt numFmtId="239" formatCode="_-* #,##0.00\ _K_c_-;\-* #,##0.00\ _K_c_-;_-* &quot;-&quot;??\ _K_c_-;_-@_-"/>
    <numFmt numFmtId="240" formatCode="0.000_)"/>
    <numFmt numFmtId="241" formatCode="#,##0_)_%;\(#,##0\)_%;"/>
    <numFmt numFmtId="242" formatCode="#,##0.000\);[Red]\(#,##0.000\)"/>
    <numFmt numFmtId="243" formatCode="_._.* #,##0.0_)_%;_._.* \(#,##0.0\)_%"/>
    <numFmt numFmtId="244" formatCode="#,##0.0_)_%;\(#,##0.0\)_%;\ \ .0_)_%"/>
    <numFmt numFmtId="245" formatCode="_._.* #,##0.00_)_%;_._.* \(#,##0.00\)_%"/>
    <numFmt numFmtId="246" formatCode="#,##0.00_)_%;\(#,##0.00\)_%;\ \ .00_)_%"/>
    <numFmt numFmtId="247" formatCode="_._.* #,##0.000_)_%;_._.* \(#,##0.000\)_%"/>
    <numFmt numFmtId="248" formatCode="#,##0.000_)_%;\(#,##0.000\)_%;\ \ .000_)_%"/>
    <numFmt numFmtId="249" formatCode="_-* #,##0_-;\-* #,##0_-;_-* &quot;-&quot;_-;_-@_-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6" fontId="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0" fillId="0" borderId="0"/>
    <xf numFmtId="177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7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8" fontId="9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9" fontId="14" fillId="0" borderId="0">
      <protection locked="0"/>
    </xf>
    <xf numFmtId="179" fontId="14" fillId="0" borderId="0">
      <protection locked="0"/>
    </xf>
    <xf numFmtId="0" fontId="9" fillId="0" borderId="0"/>
    <xf numFmtId="180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4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2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1" fillId="0" borderId="0"/>
    <xf numFmtId="0" fontId="22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3" fillId="0" borderId="0"/>
    <xf numFmtId="0" fontId="25" fillId="0" borderId="0"/>
    <xf numFmtId="187" fontId="2" fillId="0" borderId="0" applyFont="0" applyFill="0" applyBorder="0" applyAlignment="0" applyProtection="0"/>
    <xf numFmtId="0" fontId="23" fillId="0" borderId="0"/>
    <xf numFmtId="187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2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5" fillId="0" borderId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0" fontId="22" fillId="0" borderId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1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0" fillId="0" borderId="0">
      <alignment horizontal="left" wrapText="1"/>
    </xf>
    <xf numFmtId="0" fontId="7" fillId="0" borderId="0"/>
    <xf numFmtId="181" fontId="2" fillId="0" borderId="0">
      <alignment horizontal="left" wrapText="1"/>
    </xf>
    <xf numFmtId="0" fontId="29" fillId="0" borderId="0"/>
    <xf numFmtId="0" fontId="29" fillId="0" borderId="0"/>
    <xf numFmtId="204" fontId="2" fillId="0" borderId="0" applyFont="0" applyFill="0" applyBorder="0" applyAlignment="0" applyProtection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1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1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1" fontId="2" fillId="0" borderId="0">
      <alignment horizontal="left" wrapText="1"/>
    </xf>
    <xf numFmtId="181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3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1" fontId="20" fillId="0" borderId="0">
      <alignment horizontal="left" wrapText="1"/>
    </xf>
    <xf numFmtId="0" fontId="29" fillId="0" borderId="0"/>
    <xf numFmtId="0" fontId="28" fillId="0" borderId="0"/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181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1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0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1" fontId="2" fillId="0" borderId="0">
      <alignment horizontal="left" wrapText="1"/>
    </xf>
    <xf numFmtId="0" fontId="29" fillId="0" borderId="0"/>
    <xf numFmtId="181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213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1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3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3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7" fontId="43" fillId="0" borderId="0">
      <alignment horizontal="center"/>
    </xf>
    <xf numFmtId="218" fontId="43" fillId="0" borderId="0">
      <alignment horizontal="center"/>
    </xf>
    <xf numFmtId="217" fontId="43" fillId="0" borderId="0">
      <alignment horizontal="center"/>
    </xf>
    <xf numFmtId="218" fontId="43" fillId="0" borderId="0">
      <alignment horizontal="center"/>
    </xf>
    <xf numFmtId="218" fontId="43" fillId="0" borderId="0">
      <alignment horizontal="center"/>
    </xf>
    <xf numFmtId="219" fontId="44" fillId="0" borderId="11" applyFont="0" applyFill="0" applyBorder="0" applyAlignment="0" applyProtection="0">
      <alignment horizontal="right"/>
    </xf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0" fontId="2" fillId="0" borderId="0"/>
    <xf numFmtId="220" fontId="2" fillId="0" borderId="0" applyFont="0" applyFill="0" applyBorder="0" applyProtection="0"/>
    <xf numFmtId="220" fontId="2" fillId="0" borderId="0" applyFont="0" applyFill="0" applyBorder="0" applyProtection="0"/>
    <xf numFmtId="220" fontId="2" fillId="0" borderId="0" applyFont="0" applyFill="0" applyBorder="0" applyProtection="0"/>
    <xf numFmtId="168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1" fontId="2" fillId="0" borderId="0"/>
    <xf numFmtId="0" fontId="2" fillId="0" borderId="0"/>
    <xf numFmtId="0" fontId="48" fillId="8" borderId="0"/>
    <xf numFmtId="222" fontId="2" fillId="0" borderId="0"/>
    <xf numFmtId="0" fontId="2" fillId="0" borderId="0"/>
    <xf numFmtId="222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3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225" fontId="62" fillId="0" borderId="7" applyAlignment="0" applyProtection="0"/>
    <xf numFmtId="225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164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4" fontId="62" fillId="0" borderId="7" applyAlignment="0" applyProtection="0"/>
    <xf numFmtId="49" fontId="64" fillId="0" borderId="0" applyFill="0" applyBorder="0">
      <alignment horizontal="left"/>
    </xf>
    <xf numFmtId="226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8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9" fontId="70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183" fontId="2" fillId="0" borderId="0" applyFill="0" applyBorder="0" applyAlignment="0"/>
    <xf numFmtId="204" fontId="71" fillId="0" borderId="0" applyFill="0" applyBorder="0" applyAlignment="0"/>
    <xf numFmtId="204" fontId="37" fillId="0" borderId="0" applyFill="0" applyBorder="0" applyAlignment="0"/>
    <xf numFmtId="204" fontId="71" fillId="0" borderId="0" applyFill="0" applyBorder="0" applyAlignment="0"/>
    <xf numFmtId="230" fontId="72" fillId="0" borderId="0" applyFill="0" applyBorder="0" applyAlignment="0"/>
    <xf numFmtId="231" fontId="2" fillId="0" borderId="0" applyFill="0" applyBorder="0" applyAlignment="0"/>
    <xf numFmtId="232" fontId="37" fillId="0" borderId="0" applyFill="0" applyBorder="0" applyAlignment="0"/>
    <xf numFmtId="232" fontId="71" fillId="0" borderId="0" applyFill="0" applyBorder="0" applyAlignment="0"/>
    <xf numFmtId="233" fontId="72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8" fontId="45" fillId="0" borderId="0" applyFont="0" applyFill="0" applyBorder="0" applyAlignment="0" applyProtection="0"/>
    <xf numFmtId="239" fontId="45" fillId="0" borderId="0" applyFont="0" applyFill="0" applyBorder="0" applyAlignment="0" applyProtection="0"/>
    <xf numFmtId="0" fontId="48" fillId="0" borderId="0">
      <alignment horizontal="centerContinuous"/>
    </xf>
    <xf numFmtId="226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0" fontId="81" fillId="0" borderId="0"/>
    <xf numFmtId="241" fontId="2" fillId="0" borderId="0" applyFont="0" applyFill="0" applyBorder="0" applyAlignment="0" applyProtection="0"/>
    <xf numFmtId="172" fontId="82" fillId="0" borderId="0" applyFont="0" applyFill="0" applyBorder="0" applyAlignment="0" applyProtection="0"/>
    <xf numFmtId="172" fontId="82" fillId="0" borderId="0" applyFont="0" applyFill="0" applyBorder="0" applyAlignment="0" applyProtection="0"/>
    <xf numFmtId="169" fontId="9" fillId="0" borderId="0" applyFont="0" applyFill="0" applyBorder="0" applyAlignment="0" applyProtection="0"/>
    <xf numFmtId="228" fontId="20" fillId="0" borderId="0" applyFont="0" applyFill="0" applyBorder="0" applyAlignment="0" applyProtection="0"/>
    <xf numFmtId="234" fontId="7" fillId="0" borderId="0" applyFont="0" applyFill="0" applyBorder="0" applyAlignment="0" applyProtection="0"/>
    <xf numFmtId="234" fontId="7" fillId="0" borderId="0" applyFont="0" applyFill="0" applyBorder="0" applyAlignment="0" applyProtection="0"/>
    <xf numFmtId="242" fontId="83" fillId="0" borderId="0" applyFont="0" applyFill="0" applyBorder="0" applyAlignment="0" applyProtection="0">
      <alignment horizontal="center"/>
    </xf>
    <xf numFmtId="243" fontId="84" fillId="0" borderId="0" applyFont="0" applyFill="0" applyBorder="0" applyAlignment="0" applyProtection="0"/>
    <xf numFmtId="244" fontId="85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5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5" fillId="0" borderId="0" applyFont="0" applyFill="0" applyBorder="0" applyAlignment="0" applyProtection="0"/>
    <xf numFmtId="249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49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9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5" fontId="82" fillId="0" borderId="0" applyFont="0" applyFill="0" applyBorder="0" applyAlignment="0" applyProtection="0"/>
    <xf numFmtId="17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87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2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2" fontId="95" fillId="7" borderId="9" applyBorder="0"/>
    <xf numFmtId="253" fontId="95" fillId="7" borderId="9" applyBorder="0"/>
    <xf numFmtId="9" fontId="95" fillId="7" borderId="11" applyBorder="0"/>
    <xf numFmtId="214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70" fillId="0" borderId="0" applyFont="0" applyFill="0" applyBorder="0" applyAlignment="0" applyProtection="0"/>
    <xf numFmtId="204" fontId="7" fillId="0" borderId="0" applyFont="0" applyFill="0" applyBorder="0" applyAlignment="0" applyProtection="0"/>
    <xf numFmtId="182" fontId="80" fillId="0" borderId="0" applyFont="0" applyFill="0" applyBorder="0" applyAlignment="0"/>
    <xf numFmtId="183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87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5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226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3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0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5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2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2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0" fontId="2" fillId="0" borderId="0" applyFill="0" applyBorder="0" applyProtection="0">
      <alignment horizontal="left"/>
    </xf>
    <xf numFmtId="220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179" fontId="13" fillId="0" borderId="0">
      <protection locked="0"/>
    </xf>
    <xf numFmtId="0" fontId="9" fillId="0" borderId="0"/>
    <xf numFmtId="0" fontId="136" fillId="0" borderId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1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156" fillId="0" borderId="0"/>
    <xf numFmtId="226" fontId="157" fillId="0" borderId="30" applyFill="0" applyBorder="0">
      <alignment horizontal="left"/>
    </xf>
    <xf numFmtId="170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09" fontId="43" fillId="0" borderId="0" applyFont="0" applyFill="0" applyBorder="0" applyAlignment="0" applyProtection="0"/>
    <xf numFmtId="179" fontId="14" fillId="0" borderId="0">
      <protection locked="0"/>
    </xf>
    <xf numFmtId="310" fontId="166" fillId="0" borderId="0" applyFont="0" applyFill="0" applyBorder="0" applyAlignment="0" applyProtection="0"/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179" fontId="14" fillId="0" borderId="0">
      <protection locked="0"/>
    </xf>
    <xf numFmtId="311" fontId="43" fillId="0" borderId="0" applyFont="0" applyFill="0" applyBorder="0" applyAlignment="0" applyProtection="0"/>
    <xf numFmtId="179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2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2" fontId="37" fillId="0" borderId="0" applyFont="0" applyFill="0" applyBorder="0" applyAlignment="0" applyProtection="0"/>
    <xf numFmtId="232" fontId="71" fillId="0" borderId="0" applyFont="0" applyFill="0" applyBorder="0" applyAlignment="0" applyProtection="0"/>
    <xf numFmtId="233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4" fontId="67" fillId="0" borderId="0" applyFill="0" applyBorder="0"/>
    <xf numFmtId="250" fontId="67" fillId="0" borderId="0" applyFill="0" applyBorder="0"/>
    <xf numFmtId="171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228" fontId="20" fillId="0" borderId="0" applyFill="0" applyBorder="0" applyAlignment="0"/>
    <xf numFmtId="234" fontId="7" fillId="0" borderId="0" applyFill="0" applyBorder="0" applyAlignment="0"/>
    <xf numFmtId="234" fontId="7" fillId="0" borderId="0" applyFill="0" applyBorder="0" applyAlignment="0"/>
    <xf numFmtId="0" fontId="20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37" fillId="0" borderId="0" applyFill="0" applyBorder="0" applyAlignment="0"/>
    <xf numFmtId="236" fontId="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7" fontId="37" fillId="0" borderId="0" applyFill="0" applyBorder="0" applyAlignment="0"/>
    <xf numFmtId="237" fontId="37" fillId="0" borderId="0" applyFill="0" applyBorder="0" applyAlignment="0"/>
    <xf numFmtId="235" fontId="37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35" fontId="71" fillId="0" borderId="0" applyFill="0" applyBorder="0" applyAlignment="0"/>
    <xf numFmtId="226" fontId="70" fillId="0" borderId="0" applyFill="0" applyBorder="0" applyAlignment="0"/>
    <xf numFmtId="204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219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249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1" fontId="20" fillId="0" borderId="0">
      <alignment horizontal="left" wrapText="1"/>
    </xf>
    <xf numFmtId="0" fontId="29" fillId="0" borderId="0"/>
    <xf numFmtId="181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181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181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2" fontId="31" fillId="0" borderId="0"/>
    <xf numFmtId="0" fontId="7" fillId="0" borderId="0"/>
    <xf numFmtId="172" fontId="31" fillId="0" borderId="0"/>
    <xf numFmtId="172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4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6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6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8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1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226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6" fontId="229" fillId="19" borderId="45"/>
    <xf numFmtId="226" fontId="229" fillId="19" borderId="45"/>
    <xf numFmtId="226" fontId="229" fillId="19" borderId="45"/>
    <xf numFmtId="226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229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6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19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229" fontId="238" fillId="0" borderId="12"/>
    <xf numFmtId="165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6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2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37" fillId="0" borderId="0" applyFont="0" applyFill="0" applyBorder="0" applyAlignment="0" applyProtection="0"/>
    <xf numFmtId="171" fontId="237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249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1" fontId="82" fillId="0" borderId="0" applyFont="0" applyFill="0" applyBorder="0" applyAlignment="0" applyProtection="0"/>
    <xf numFmtId="169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0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5" fillId="0" borderId="0">
      <protection locked="0"/>
    </xf>
    <xf numFmtId="170" fontId="36" fillId="0" borderId="0">
      <protection locked="0"/>
    </xf>
    <xf numFmtId="214" fontId="35" fillId="0" borderId="0">
      <protection locked="0"/>
    </xf>
    <xf numFmtId="170" fontId="35" fillId="0" borderId="0">
      <protection locked="0"/>
    </xf>
    <xf numFmtId="214" fontId="35" fillId="0" borderId="0">
      <protection locked="0"/>
    </xf>
    <xf numFmtId="214" fontId="35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0" fontId="36" fillId="0" borderId="0">
      <protection locked="0"/>
    </xf>
    <xf numFmtId="170" fontId="36" fillId="0" borderId="0">
      <protection locked="0"/>
    </xf>
    <xf numFmtId="170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1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10">
    <xf numFmtId="0" fontId="0" fillId="0" borderId="0" xfId="0"/>
    <xf numFmtId="0" fontId="3" fillId="5" borderId="0" xfId="0" applyFont="1" applyFill="1" applyAlignment="1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 applyAlignment="1"/>
    <xf numFmtId="0" fontId="249" fillId="5" borderId="5" xfId="0" applyFont="1" applyFill="1" applyBorder="1" applyAlignment="1"/>
    <xf numFmtId="0" fontId="38" fillId="5" borderId="5" xfId="0" applyFont="1" applyFill="1" applyBorder="1"/>
    <xf numFmtId="0" fontId="249" fillId="5" borderId="0" xfId="0" applyFont="1" applyFill="1" applyAlignment="1"/>
    <xf numFmtId="0" fontId="38" fillId="5" borderId="51" xfId="0" applyFont="1" applyFill="1" applyBorder="1" applyAlignment="1">
      <alignment wrapText="1"/>
    </xf>
    <xf numFmtId="0" fontId="250" fillId="5" borderId="51" xfId="0" applyFont="1" applyFill="1" applyBorder="1" applyAlignment="1">
      <alignment horizontal="center" wrapText="1"/>
    </xf>
    <xf numFmtId="0" fontId="38" fillId="5" borderId="0" xfId="0" applyFont="1" applyFill="1" applyAlignment="1">
      <alignment wrapText="1"/>
    </xf>
    <xf numFmtId="0" fontId="38" fillId="5" borderId="0" xfId="0" applyFont="1" applyFill="1" applyAlignment="1">
      <alignment horizontal="center" wrapText="1"/>
    </xf>
    <xf numFmtId="0" fontId="38" fillId="5" borderId="51" xfId="0" applyFont="1" applyFill="1" applyBorder="1" applyAlignment="1">
      <alignment horizontal="center" wrapText="1"/>
    </xf>
    <xf numFmtId="0" fontId="251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wrapText="1"/>
    </xf>
    <xf numFmtId="0" fontId="38" fillId="5" borderId="0" xfId="0" applyFont="1" applyFill="1" applyBorder="1" applyAlignment="1">
      <alignment wrapText="1"/>
    </xf>
    <xf numFmtId="0" fontId="38" fillId="5" borderId="0" xfId="0" applyFont="1" applyFill="1" applyBorder="1" applyAlignment="1">
      <alignment horizontal="center" wrapText="1"/>
    </xf>
    <xf numFmtId="0" fontId="251" fillId="5" borderId="0" xfId="0" applyFont="1" applyFill="1" applyAlignment="1">
      <alignment wrapText="1"/>
    </xf>
    <xf numFmtId="0" fontId="250" fillId="5" borderId="0" xfId="0" applyFont="1" applyFill="1" applyAlignment="1">
      <alignment horizontal="center" wrapText="1"/>
    </xf>
    <xf numFmtId="174" fontId="250" fillId="5" borderId="0" xfId="0" applyNumberFormat="1" applyFont="1" applyFill="1" applyAlignment="1">
      <alignment horizontal="right" wrapText="1"/>
    </xf>
    <xf numFmtId="0" fontId="251" fillId="5" borderId="52" xfId="0" applyFont="1" applyFill="1" applyBorder="1" applyAlignment="1">
      <alignment wrapText="1"/>
    </xf>
    <xf numFmtId="0" fontId="250" fillId="5" borderId="52" xfId="0" applyFont="1" applyFill="1" applyBorder="1" applyAlignment="1">
      <alignment horizontal="center" wrapText="1"/>
    </xf>
    <xf numFmtId="0" fontId="38" fillId="5" borderId="0" xfId="0" applyFont="1" applyFill="1" applyAlignment="1"/>
    <xf numFmtId="174" fontId="38" fillId="5" borderId="0" xfId="0" applyNumberFormat="1" applyFont="1" applyFill="1"/>
    <xf numFmtId="0" fontId="250" fillId="5" borderId="52" xfId="0" applyFont="1" applyFill="1" applyBorder="1"/>
    <xf numFmtId="0" fontId="253" fillId="5" borderId="0" xfId="0" applyFont="1" applyFill="1"/>
    <xf numFmtId="43" fontId="38" fillId="5" borderId="0" xfId="0" applyNumberFormat="1" applyFont="1" applyFill="1"/>
    <xf numFmtId="3" fontId="3" fillId="5" borderId="0" xfId="0" applyNumberFormat="1" applyFont="1" applyFill="1"/>
    <xf numFmtId="14" fontId="38" fillId="5" borderId="5" xfId="0" applyNumberFormat="1" applyFont="1" applyFill="1" applyBorder="1" applyAlignment="1"/>
    <xf numFmtId="14" fontId="249" fillId="5" borderId="5" xfId="0" applyNumberFormat="1" applyFont="1" applyFill="1" applyBorder="1" applyAlignment="1"/>
    <xf numFmtId="0" fontId="253" fillId="5" borderId="0" xfId="0" applyFont="1" applyFill="1" applyAlignment="1"/>
    <xf numFmtId="283" fontId="38" fillId="5" borderId="0" xfId="0" applyNumberFormat="1" applyFont="1" applyFill="1" applyAlignment="1">
      <alignment wrapText="1"/>
    </xf>
    <xf numFmtId="174" fontId="38" fillId="5" borderId="0" xfId="0" applyNumberFormat="1" applyFont="1" applyFill="1" applyAlignment="1">
      <alignment wrapText="1"/>
    </xf>
    <xf numFmtId="0" fontId="250" fillId="5" borderId="52" xfId="0" applyFont="1" applyFill="1" applyBorder="1" applyAlignment="1">
      <alignment wrapText="1"/>
    </xf>
    <xf numFmtId="0" fontId="38" fillId="5" borderId="52" xfId="0" applyFont="1" applyFill="1" applyBorder="1" applyAlignment="1">
      <alignment horizontal="center" wrapText="1"/>
    </xf>
    <xf numFmtId="174" fontId="38" fillId="5" borderId="52" xfId="0" applyNumberFormat="1" applyFont="1" applyFill="1" applyBorder="1" applyAlignment="1">
      <alignment wrapText="1"/>
    </xf>
    <xf numFmtId="0" fontId="250" fillId="5" borderId="0" xfId="0" applyFont="1" applyFill="1" applyAlignment="1">
      <alignment wrapText="1"/>
    </xf>
    <xf numFmtId="174" fontId="38" fillId="5" borderId="0" xfId="0" applyNumberFormat="1" applyFont="1" applyFill="1" applyBorder="1" applyAlignment="1">
      <alignment wrapText="1"/>
    </xf>
    <xf numFmtId="174" fontId="250" fillId="5" borderId="52" xfId="0" applyNumberFormat="1" applyFont="1" applyFill="1" applyBorder="1" applyAlignment="1">
      <alignment wrapText="1"/>
    </xf>
    <xf numFmtId="174" fontId="250" fillId="5" borderId="0" xfId="0" applyNumberFormat="1" applyFont="1" applyFill="1" applyBorder="1" applyAlignment="1">
      <alignment wrapText="1"/>
    </xf>
    <xf numFmtId="0" fontId="38" fillId="5" borderId="53" xfId="0" applyFont="1" applyFill="1" applyBorder="1" applyAlignment="1">
      <alignment horizontal="center"/>
    </xf>
    <xf numFmtId="174" fontId="38" fillId="5" borderId="53" xfId="0" applyNumberFormat="1" applyFont="1" applyFill="1" applyBorder="1" applyAlignment="1">
      <alignment wrapText="1"/>
    </xf>
    <xf numFmtId="0" fontId="250" fillId="5" borderId="51" xfId="0" applyFont="1" applyFill="1" applyBorder="1" applyAlignment="1"/>
    <xf numFmtId="0" fontId="250" fillId="5" borderId="51" xfId="0" applyFont="1" applyFill="1" applyBorder="1" applyAlignment="1">
      <alignment horizontal="center" vertical="center"/>
    </xf>
    <xf numFmtId="172" fontId="3" fillId="5" borderId="0" xfId="0" applyNumberFormat="1" applyFont="1" applyFill="1"/>
    <xf numFmtId="37" fontId="38" fillId="5" borderId="0" xfId="5178" applyNumberFormat="1" applyFont="1" applyFill="1"/>
    <xf numFmtId="14" fontId="253" fillId="5" borderId="0" xfId="0" applyNumberFormat="1" applyFont="1" applyFill="1" applyAlignment="1"/>
    <xf numFmtId="0" fontId="253" fillId="5" borderId="5" xfId="0" applyFont="1" applyFill="1" applyBorder="1" applyAlignment="1"/>
    <xf numFmtId="37" fontId="38" fillId="5" borderId="0" xfId="5178" applyNumberFormat="1" applyFont="1" applyFill="1" applyAlignment="1"/>
    <xf numFmtId="0" fontId="38" fillId="5" borderId="0" xfId="0" applyFont="1" applyFill="1" applyAlignment="1">
      <alignment horizontal="left" wrapText="1" indent="1"/>
    </xf>
    <xf numFmtId="0" fontId="250" fillId="5" borderId="53" xfId="0" applyFont="1" applyFill="1" applyBorder="1" applyAlignment="1">
      <alignment wrapText="1"/>
    </xf>
    <xf numFmtId="0" fontId="250" fillId="5" borderId="53" xfId="0" applyFont="1" applyFill="1" applyBorder="1" applyAlignment="1">
      <alignment horizontal="center" wrapText="1"/>
    </xf>
    <xf numFmtId="174" fontId="250" fillId="5" borderId="53" xfId="0" applyNumberFormat="1" applyFont="1" applyFill="1" applyBorder="1" applyAlignment="1">
      <alignment vertical="top" wrapText="1"/>
    </xf>
    <xf numFmtId="0" fontId="251" fillId="5" borderId="52" xfId="0" applyFont="1" applyFill="1" applyBorder="1" applyAlignment="1">
      <alignment horizontal="center" wrapText="1"/>
    </xf>
    <xf numFmtId="174" fontId="250" fillId="5" borderId="52" xfId="0" applyNumberFormat="1" applyFont="1" applyFill="1" applyBorder="1" applyAlignment="1">
      <alignment vertical="top" wrapText="1"/>
    </xf>
    <xf numFmtId="0" fontId="252" fillId="5" borderId="0" xfId="0" applyFont="1" applyFill="1" applyAlignment="1">
      <alignment horizontal="center" wrapText="1"/>
    </xf>
    <xf numFmtId="174" fontId="38" fillId="5" borderId="0" xfId="0" applyNumberFormat="1" applyFont="1" applyFill="1" applyAlignment="1">
      <alignment vertical="top" wrapText="1"/>
    </xf>
    <xf numFmtId="174" fontId="250" fillId="5" borderId="0" xfId="0" applyNumberFormat="1" applyFont="1" applyFill="1" applyAlignment="1">
      <alignment wrapText="1"/>
    </xf>
    <xf numFmtId="172" fontId="38" fillId="5" borderId="0" xfId="0" applyNumberFormat="1" applyFont="1" applyFill="1"/>
    <xf numFmtId="0" fontId="250" fillId="5" borderId="0" xfId="0" applyFont="1" applyFill="1" applyAlignment="1"/>
    <xf numFmtId="14" fontId="249" fillId="5" borderId="0" xfId="0" applyNumberFormat="1" applyFont="1" applyFill="1" applyAlignment="1">
      <alignment horizontal="left"/>
    </xf>
    <xf numFmtId="0" fontId="250" fillId="5" borderId="51" xfId="0" applyFont="1" applyFill="1" applyBorder="1" applyAlignment="1">
      <alignment horizontal="center" vertical="center" wrapText="1"/>
    </xf>
    <xf numFmtId="0" fontId="253" fillId="5" borderId="0" xfId="0" applyFont="1" applyFill="1" applyBorder="1" applyAlignment="1">
      <alignment wrapText="1"/>
    </xf>
    <xf numFmtId="0" fontId="250" fillId="5" borderId="0" xfId="0" applyFont="1" applyFill="1" applyBorder="1" applyAlignment="1">
      <alignment horizontal="center" vertical="top"/>
    </xf>
    <xf numFmtId="0" fontId="250" fillId="5" borderId="0" xfId="0" applyFont="1" applyFill="1" applyBorder="1" applyAlignment="1">
      <alignment horizontal="center" vertical="top" wrapText="1"/>
    </xf>
    <xf numFmtId="174" fontId="250" fillId="5" borderId="52" xfId="0" applyNumberFormat="1" applyFont="1" applyFill="1" applyBorder="1" applyAlignment="1"/>
    <xf numFmtId="174" fontId="250" fillId="5" borderId="0" xfId="0" applyNumberFormat="1" applyFont="1" applyFill="1" applyBorder="1" applyAlignment="1"/>
    <xf numFmtId="174" fontId="38" fillId="5" borderId="0" xfId="0" applyNumberFormat="1" applyFont="1" applyFill="1" applyBorder="1" applyAlignment="1"/>
    <xf numFmtId="174" fontId="38" fillId="5" borderId="0" xfId="0" applyNumberFormat="1" applyFont="1" applyFill="1" applyBorder="1" applyAlignment="1">
      <alignment vertical="top"/>
    </xf>
    <xf numFmtId="174" fontId="38" fillId="5" borderId="51" xfId="0" applyNumberFormat="1" applyFont="1" applyFill="1" applyBorder="1" applyAlignment="1"/>
    <xf numFmtId="37" fontId="248" fillId="5" borderId="0" xfId="5178" applyNumberFormat="1" applyFont="1" applyFill="1"/>
    <xf numFmtId="0" fontId="254" fillId="5" borderId="0" xfId="0" applyFont="1" applyFill="1"/>
    <xf numFmtId="0" fontId="255" fillId="5" borderId="0" xfId="0" applyFont="1" applyFill="1"/>
    <xf numFmtId="0" fontId="38" fillId="5" borderId="0" xfId="0" applyFont="1" applyFill="1" applyAlignment="1">
      <alignment horizontal="left" vertical="top" wrapText="1" indent="1"/>
    </xf>
    <xf numFmtId="174" fontId="38" fillId="5" borderId="0" xfId="0" applyNumberFormat="1" applyFont="1" applyFill="1" applyBorder="1" applyAlignment="1">
      <alignment horizontal="right" vertical="top" wrapText="1"/>
    </xf>
    <xf numFmtId="0" fontId="38" fillId="5" borderId="51" xfId="0" applyFont="1" applyFill="1" applyBorder="1" applyAlignment="1">
      <alignment horizontal="left" vertical="top" wrapText="1" indent="1"/>
    </xf>
    <xf numFmtId="174" fontId="38" fillId="5" borderId="51" xfId="0" applyNumberFormat="1" applyFont="1" applyFill="1" applyBorder="1" applyAlignment="1">
      <alignment horizontal="right" vertical="top" wrapText="1"/>
    </xf>
    <xf numFmtId="0" fontId="251" fillId="5" borderId="0" xfId="0" applyFont="1" applyFill="1" applyBorder="1" applyAlignment="1">
      <alignment vertical="top" wrapText="1"/>
    </xf>
    <xf numFmtId="174" fontId="250" fillId="5" borderId="0" xfId="0" applyNumberFormat="1" applyFont="1" applyFill="1" applyBorder="1" applyAlignment="1">
      <alignment horizontal="right" vertical="top" wrapText="1"/>
    </xf>
    <xf numFmtId="0" fontId="38" fillId="5" borderId="0" xfId="0" applyFont="1" applyFill="1" applyBorder="1" applyAlignment="1">
      <alignment horizontal="left" vertical="top" wrapText="1" indent="1"/>
    </xf>
    <xf numFmtId="37" fontId="38" fillId="5" borderId="51" xfId="5178" applyNumberFormat="1" applyFont="1" applyFill="1" applyBorder="1" applyAlignment="1">
      <alignment horizontal="left" vertical="top" indent="1"/>
    </xf>
    <xf numFmtId="0" fontId="251" fillId="5" borderId="0" xfId="0" applyFont="1" applyFill="1" applyAlignment="1">
      <alignment vertical="top" wrapText="1"/>
    </xf>
    <xf numFmtId="174" fontId="250" fillId="5" borderId="0" xfId="0" applyNumberFormat="1" applyFont="1" applyFill="1" applyAlignment="1">
      <alignment horizontal="right" vertical="top" wrapText="1"/>
    </xf>
    <xf numFmtId="0" fontId="251" fillId="5" borderId="52" xfId="0" applyFont="1" applyFill="1" applyBorder="1" applyAlignment="1">
      <alignment vertical="top" wrapText="1"/>
    </xf>
    <xf numFmtId="174" fontId="250" fillId="5" borderId="52" xfId="0" applyNumberFormat="1" applyFont="1" applyFill="1" applyBorder="1" applyAlignment="1">
      <alignment horizontal="right" vertical="top" wrapText="1"/>
    </xf>
    <xf numFmtId="0" fontId="252" fillId="5" borderId="0" xfId="0" applyFont="1" applyFill="1" applyBorder="1" applyAlignment="1">
      <alignment horizontal="left" vertical="top" wrapText="1" indent="1"/>
    </xf>
    <xf numFmtId="174" fontId="250" fillId="5" borderId="52" xfId="0" applyNumberFormat="1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vertical="top" indent="1"/>
    </xf>
    <xf numFmtId="174" fontId="38" fillId="5" borderId="0" xfId="0" applyNumberFormat="1" applyFont="1" applyFill="1" applyAlignment="1">
      <alignment vertical="top"/>
    </xf>
    <xf numFmtId="0" fontId="250" fillId="5" borderId="52" xfId="0" applyFont="1" applyFill="1" applyBorder="1" applyAlignment="1">
      <alignment vertical="top"/>
    </xf>
    <xf numFmtId="0" fontId="38" fillId="5" borderId="0" xfId="0" applyFont="1" applyFill="1" applyBorder="1" applyAlignment="1">
      <alignment horizontal="left" wrapText="1" indent="1"/>
    </xf>
    <xf numFmtId="0" fontId="38" fillId="5" borderId="52" xfId="0" applyFont="1" applyFill="1" applyBorder="1" applyAlignment="1">
      <alignment wrapText="1"/>
    </xf>
    <xf numFmtId="0" fontId="38" fillId="5" borderId="53" xfId="0" applyFont="1" applyFill="1" applyBorder="1" applyAlignment="1">
      <alignment horizontal="left" indent="1"/>
    </xf>
    <xf numFmtId="0" fontId="38" fillId="5" borderId="0" xfId="0" applyFont="1" applyFill="1" applyAlignment="1">
      <alignment horizontal="left" wrapText="1" indent="2"/>
    </xf>
    <xf numFmtId="14" fontId="250" fillId="5" borderId="51" xfId="0" applyNumberFormat="1" applyFont="1" applyFill="1" applyBorder="1" applyAlignment="1">
      <alignment horizontal="center" vertical="center" wrapText="1"/>
    </xf>
    <xf numFmtId="174" fontId="38" fillId="5" borderId="1" xfId="0" applyNumberFormat="1" applyFont="1" applyFill="1" applyBorder="1" applyAlignment="1"/>
    <xf numFmtId="0" fontId="3" fillId="5" borderId="0" xfId="0" applyFont="1" applyFill="1" applyBorder="1" applyAlignment="1"/>
    <xf numFmtId="174" fontId="3" fillId="5" borderId="0" xfId="0" applyNumberFormat="1" applyFont="1" applyFill="1"/>
    <xf numFmtId="360" fontId="250" fillId="5" borderId="52" xfId="0" applyNumberFormat="1" applyFont="1" applyFill="1" applyBorder="1" applyAlignment="1">
      <alignment vertical="top"/>
    </xf>
    <xf numFmtId="360" fontId="250" fillId="5" borderId="51" xfId="0" applyNumberFormat="1" applyFont="1" applyFill="1" applyBorder="1" applyAlignment="1">
      <alignment wrapText="1"/>
    </xf>
    <xf numFmtId="14" fontId="250" fillId="5" borderId="0" xfId="0" applyNumberFormat="1" applyFont="1" applyFill="1" applyAlignment="1"/>
    <xf numFmtId="174" fontId="38" fillId="5" borderId="0" xfId="0" applyNumberFormat="1" applyFont="1" applyFill="1" applyBorder="1" applyAlignment="1">
      <alignment horizontal="center" wrapText="1"/>
    </xf>
    <xf numFmtId="0" fontId="251" fillId="5" borderId="0" xfId="0" applyFont="1" applyFill="1" applyBorder="1" applyAlignment="1">
      <alignment horizontal="center" wrapText="1"/>
    </xf>
    <xf numFmtId="174" fontId="38" fillId="0" borderId="0" xfId="0" applyNumberFormat="1" applyFont="1" applyFill="1" applyAlignment="1">
      <alignment wrapText="1"/>
    </xf>
    <xf numFmtId="174" fontId="38" fillId="0" borderId="0" xfId="0" applyNumberFormat="1" applyFont="1" applyFill="1" applyBorder="1" applyAlignment="1">
      <alignment wrapText="1"/>
    </xf>
    <xf numFmtId="174" fontId="38" fillId="0" borderId="52" xfId="0" applyNumberFormat="1" applyFont="1" applyFill="1" applyBorder="1" applyAlignment="1">
      <alignment wrapText="1"/>
    </xf>
    <xf numFmtId="174" fontId="250" fillId="0" borderId="52" xfId="0" applyNumberFormat="1" applyFont="1" applyFill="1" applyBorder="1" applyAlignment="1">
      <alignment wrapText="1"/>
    </xf>
    <xf numFmtId="174" fontId="250" fillId="0" borderId="0" xfId="0" applyNumberFormat="1" applyFont="1" applyFill="1" applyBorder="1" applyAlignment="1">
      <alignment wrapText="1"/>
    </xf>
    <xf numFmtId="0" fontId="38" fillId="0" borderId="0" xfId="0" applyFont="1" applyFill="1" applyAlignment="1">
      <alignment horizontal="left" wrapText="1" indent="1"/>
    </xf>
    <xf numFmtId="0" fontId="38" fillId="0" borderId="0" xfId="0" applyFont="1" applyFill="1" applyAlignment="1">
      <alignment horizontal="center"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4"/>
  <sheetViews>
    <sheetView zoomScaleNormal="100" workbookViewId="0">
      <selection activeCell="C16" sqref="C16"/>
    </sheetView>
  </sheetViews>
  <sheetFormatPr defaultColWidth="9.140625" defaultRowHeight="12.75"/>
  <cols>
    <col min="1" max="1" width="57.7109375" style="72" customWidth="1"/>
    <col min="2" max="2" width="7.7109375" style="72" customWidth="1"/>
    <col min="3" max="3" width="10.28515625" style="72" customWidth="1"/>
    <col min="4" max="4" width="9.5703125" style="72" bestFit="1" customWidth="1"/>
    <col min="5" max="5" width="13" style="2" customWidth="1"/>
    <col min="6" max="6" width="11.42578125" style="2" customWidth="1"/>
    <col min="7" max="7" width="14.85546875" style="2" hidden="1" customWidth="1"/>
    <col min="8" max="8" width="0" style="2" hidden="1" customWidth="1"/>
    <col min="9" max="9" width="9.140625" style="2"/>
    <col min="10" max="10" width="10.42578125" style="2" customWidth="1"/>
    <col min="11" max="11" width="13.140625" style="2" customWidth="1"/>
    <col min="12" max="16384" width="9.140625" style="2"/>
  </cols>
  <sheetData>
    <row r="1" spans="1:6">
      <c r="A1" s="59" t="s">
        <v>63</v>
      </c>
      <c r="B1" s="3"/>
      <c r="C1" s="3"/>
      <c r="D1" s="3"/>
    </row>
    <row r="2" spans="1:6">
      <c r="A2" s="59" t="s">
        <v>64</v>
      </c>
      <c r="B2" s="3"/>
      <c r="C2" s="3"/>
      <c r="D2" s="3"/>
    </row>
    <row r="3" spans="1:6">
      <c r="A3" s="100" t="s">
        <v>109</v>
      </c>
      <c r="B3" s="4"/>
      <c r="C3" s="4"/>
      <c r="D3" s="4"/>
    </row>
    <row r="4" spans="1:6" ht="13.5" thickBot="1">
      <c r="A4" s="5"/>
      <c r="B4" s="6"/>
      <c r="C4" s="6"/>
      <c r="D4" s="6"/>
    </row>
    <row r="5" spans="1:6">
      <c r="A5" s="7"/>
      <c r="B5" s="3"/>
      <c r="C5" s="3"/>
      <c r="D5" s="3"/>
    </row>
    <row r="6" spans="1:6" ht="25.5">
      <c r="A6" s="8" t="s">
        <v>1</v>
      </c>
      <c r="B6" s="9" t="s">
        <v>51</v>
      </c>
      <c r="C6" s="94" t="s">
        <v>110</v>
      </c>
      <c r="D6" s="94" t="s">
        <v>111</v>
      </c>
    </row>
    <row r="7" spans="1:6" ht="14.1" customHeight="1">
      <c r="A7" s="73" t="s">
        <v>58</v>
      </c>
      <c r="B7" s="11">
        <v>11</v>
      </c>
      <c r="C7" s="74">
        <v>14344897</v>
      </c>
      <c r="D7" s="74">
        <v>13857185</v>
      </c>
    </row>
    <row r="8" spans="1:6" ht="14.1" customHeight="1">
      <c r="A8" s="75" t="s">
        <v>65</v>
      </c>
      <c r="B8" s="12">
        <v>12</v>
      </c>
      <c r="C8" s="76">
        <v>-9914170</v>
      </c>
      <c r="D8" s="76">
        <v>-9577247</v>
      </c>
    </row>
    <row r="9" spans="1:6" ht="14.1" customHeight="1">
      <c r="A9" s="77" t="s">
        <v>66</v>
      </c>
      <c r="B9" s="14"/>
      <c r="C9" s="78">
        <f>C7+C8</f>
        <v>4430727</v>
      </c>
      <c r="D9" s="78">
        <f>D7+D8</f>
        <v>4279938</v>
      </c>
    </row>
    <row r="10" spans="1:6" ht="14.1" customHeight="1">
      <c r="A10" s="79" t="s">
        <v>67</v>
      </c>
      <c r="B10" s="16">
        <v>13</v>
      </c>
      <c r="C10" s="74">
        <v>-931976</v>
      </c>
      <c r="D10" s="74">
        <v>-741111</v>
      </c>
      <c r="F10" s="27"/>
    </row>
    <row r="11" spans="1:6" ht="14.1" customHeight="1">
      <c r="A11" s="79" t="s">
        <v>26</v>
      </c>
      <c r="B11" s="16">
        <v>14</v>
      </c>
      <c r="C11" s="74">
        <v>-358708</v>
      </c>
      <c r="D11" s="74">
        <v>-291256</v>
      </c>
    </row>
    <row r="12" spans="1:6" ht="14.1" customHeight="1">
      <c r="A12" s="75" t="s">
        <v>68</v>
      </c>
      <c r="B12" s="12">
        <v>15</v>
      </c>
      <c r="C12" s="76">
        <v>602750</v>
      </c>
      <c r="D12" s="76">
        <f>-2218889+2352655-D16</f>
        <v>80386</v>
      </c>
      <c r="F12" s="27"/>
    </row>
    <row r="13" spans="1:6" ht="14.1" customHeight="1">
      <c r="A13" s="77" t="s">
        <v>69</v>
      </c>
      <c r="B13" s="16"/>
      <c r="C13" s="78">
        <f>SUM(C9:C12)</f>
        <v>3742793</v>
      </c>
      <c r="D13" s="78">
        <f>SUM(D9:D12)</f>
        <v>3327957</v>
      </c>
    </row>
    <row r="14" spans="1:6" ht="14.1" customHeight="1">
      <c r="A14" s="79" t="s">
        <v>54</v>
      </c>
      <c r="B14" s="16">
        <v>16</v>
      </c>
      <c r="C14" s="74">
        <v>114600</v>
      </c>
      <c r="D14" s="74">
        <v>63426</v>
      </c>
    </row>
    <row r="15" spans="1:6" ht="14.1" customHeight="1">
      <c r="A15" s="79" t="s">
        <v>55</v>
      </c>
      <c r="B15" s="16">
        <v>17</v>
      </c>
      <c r="C15" s="74">
        <v>-18128</v>
      </c>
      <c r="D15" s="74">
        <v>-1572</v>
      </c>
    </row>
    <row r="16" spans="1:6" ht="14.1" customHeight="1">
      <c r="A16" s="80" t="s">
        <v>28</v>
      </c>
      <c r="B16" s="9"/>
      <c r="C16" s="76">
        <f>152083-103824</f>
        <v>48259</v>
      </c>
      <c r="D16" s="76">
        <f>175618-122238</f>
        <v>53380</v>
      </c>
    </row>
    <row r="17" spans="1:4" ht="14.1" customHeight="1">
      <c r="A17" s="81" t="s">
        <v>70</v>
      </c>
      <c r="B17" s="18"/>
      <c r="C17" s="82">
        <f>SUM(C13:C16)</f>
        <v>3887524</v>
      </c>
      <c r="D17" s="82">
        <f>SUM(D13:D16)</f>
        <v>3443191</v>
      </c>
    </row>
    <row r="18" spans="1:4" ht="14.1" customHeight="1">
      <c r="A18" s="79" t="s">
        <v>53</v>
      </c>
      <c r="B18" s="16"/>
      <c r="C18" s="74">
        <v>-1019710</v>
      </c>
      <c r="D18" s="74">
        <v>-575266</v>
      </c>
    </row>
    <row r="19" spans="1:4" ht="14.1" customHeight="1">
      <c r="A19" s="83" t="s">
        <v>71</v>
      </c>
      <c r="B19" s="21"/>
      <c r="C19" s="84">
        <f>SUM(C17:C18)</f>
        <v>2867814</v>
      </c>
      <c r="D19" s="84">
        <f>SUM(D17:D18)</f>
        <v>2867925</v>
      </c>
    </row>
    <row r="20" spans="1:4" ht="14.1" customHeight="1">
      <c r="A20" s="85" t="s">
        <v>72</v>
      </c>
      <c r="B20" s="16"/>
      <c r="C20" s="74">
        <v>0</v>
      </c>
      <c r="D20" s="74" t="s">
        <v>25</v>
      </c>
    </row>
    <row r="21" spans="1:4" ht="14.1" customHeight="1">
      <c r="A21" s="83" t="s">
        <v>73</v>
      </c>
      <c r="B21" s="21"/>
      <c r="C21" s="86">
        <f>C19</f>
        <v>2867814</v>
      </c>
      <c r="D21" s="86">
        <f>D19</f>
        <v>2867925</v>
      </c>
    </row>
    <row r="22" spans="1:4" ht="14.1" customHeight="1">
      <c r="A22" s="87"/>
      <c r="B22" s="3"/>
      <c r="C22" s="88"/>
      <c r="D22" s="88"/>
    </row>
    <row r="23" spans="1:4" ht="14.1" customHeight="1">
      <c r="A23" s="89" t="s">
        <v>59</v>
      </c>
      <c r="B23" s="24">
        <v>8</v>
      </c>
      <c r="C23" s="98">
        <f>C21/1000</f>
        <v>2867.8139999999999</v>
      </c>
      <c r="D23" s="98">
        <f>D21/1000</f>
        <v>2867.9250000000002</v>
      </c>
    </row>
    <row r="24" spans="1:4" ht="14.1" customHeight="1">
      <c r="A24" s="22"/>
      <c r="B24" s="3"/>
      <c r="C24" s="3"/>
      <c r="D24" s="3"/>
    </row>
    <row r="25" spans="1:4" ht="14.1" customHeight="1">
      <c r="A25" s="25" t="s">
        <v>29</v>
      </c>
      <c r="B25" s="3"/>
      <c r="C25" s="3"/>
      <c r="D25" s="3"/>
    </row>
    <row r="26" spans="1:4" ht="14.1" customHeight="1">
      <c r="A26" s="25"/>
      <c r="B26" s="3"/>
      <c r="C26" s="26"/>
      <c r="D26" s="3"/>
    </row>
    <row r="27" spans="1:4" ht="14.1" customHeight="1">
      <c r="A27" s="25"/>
      <c r="B27" s="3"/>
      <c r="C27" s="3"/>
      <c r="D27" s="3"/>
    </row>
    <row r="28" spans="1:4" ht="14.1" customHeight="1">
      <c r="A28" s="22"/>
      <c r="B28" s="3"/>
      <c r="C28" s="3"/>
      <c r="D28" s="3"/>
    </row>
    <row r="29" spans="1:4" ht="14.1" customHeight="1">
      <c r="A29" s="22" t="s">
        <v>23</v>
      </c>
      <c r="B29" s="3"/>
      <c r="C29" s="3" t="s">
        <v>112</v>
      </c>
      <c r="D29" s="3"/>
    </row>
    <row r="30" spans="1:4" ht="14.1" customHeight="1">
      <c r="A30" s="22"/>
      <c r="B30" s="3"/>
      <c r="C30" s="3"/>
      <c r="D30" s="3"/>
    </row>
    <row r="31" spans="1:4" ht="14.1" customHeight="1">
      <c r="A31" s="22"/>
      <c r="B31" s="3"/>
      <c r="C31" s="3"/>
      <c r="D31" s="3"/>
    </row>
    <row r="32" spans="1:4" ht="14.1" customHeight="1">
      <c r="A32" s="22" t="s">
        <v>24</v>
      </c>
      <c r="B32" s="3"/>
      <c r="C32" s="3" t="s">
        <v>74</v>
      </c>
      <c r="D32" s="3"/>
    </row>
    <row r="33" ht="15" customHeight="1"/>
    <row r="3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57"/>
  <sheetViews>
    <sheetView zoomScaleNormal="100" workbookViewId="0">
      <selection activeCell="C21" sqref="C21"/>
    </sheetView>
  </sheetViews>
  <sheetFormatPr defaultColWidth="9.140625" defaultRowHeight="12.75"/>
  <cols>
    <col min="1" max="1" width="50.7109375" style="72" customWidth="1"/>
    <col min="2" max="2" width="7.7109375" style="72" customWidth="1"/>
    <col min="3" max="3" width="11.7109375" style="72" customWidth="1"/>
    <col min="4" max="4" width="14.42578125" style="72" customWidth="1"/>
    <col min="5" max="5" width="12.85546875" style="44" customWidth="1"/>
    <col min="6" max="6" width="13.140625" style="2" customWidth="1"/>
    <col min="7" max="7" width="16.5703125" style="2" customWidth="1"/>
    <col min="8" max="8" width="2.5703125" style="2" customWidth="1"/>
    <col min="9" max="9" width="11.42578125" style="2" customWidth="1"/>
    <col min="10" max="10" width="9.140625" style="2"/>
    <col min="11" max="11" width="12.42578125" style="2" bestFit="1" customWidth="1"/>
    <col min="12" max="12" width="12.42578125" style="2" customWidth="1"/>
    <col min="13" max="13" width="14.42578125" style="2" customWidth="1"/>
    <col min="14" max="14" width="13" style="2" customWidth="1"/>
    <col min="15" max="16384" width="9.140625" style="2"/>
  </cols>
  <sheetData>
    <row r="1" spans="1:5">
      <c r="A1" s="59" t="s">
        <v>63</v>
      </c>
      <c r="B1" s="3"/>
      <c r="C1" s="3"/>
      <c r="D1" s="3"/>
      <c r="E1" s="2"/>
    </row>
    <row r="2" spans="1:5">
      <c r="A2" s="59" t="s">
        <v>75</v>
      </c>
      <c r="B2" s="3"/>
      <c r="C2" s="3"/>
      <c r="D2" s="3"/>
      <c r="E2" s="2"/>
    </row>
    <row r="3" spans="1:5">
      <c r="A3" s="100" t="s">
        <v>109</v>
      </c>
      <c r="B3" s="4"/>
      <c r="C3" s="4"/>
      <c r="D3" s="4"/>
      <c r="E3" s="2"/>
    </row>
    <row r="4" spans="1:5" ht="13.5" thickBot="1">
      <c r="A4" s="28"/>
      <c r="B4" s="29"/>
      <c r="C4" s="29"/>
      <c r="D4" s="29"/>
      <c r="E4" s="2"/>
    </row>
    <row r="5" spans="1:5">
      <c r="A5" s="30"/>
      <c r="B5" s="3"/>
      <c r="C5" s="3"/>
      <c r="D5" s="3"/>
      <c r="E5" s="2"/>
    </row>
    <row r="6" spans="1:5" ht="25.5">
      <c r="A6" s="8" t="s">
        <v>1</v>
      </c>
      <c r="B6" s="9" t="s">
        <v>51</v>
      </c>
      <c r="C6" s="94" t="s">
        <v>110</v>
      </c>
      <c r="D6" s="94" t="s">
        <v>113</v>
      </c>
      <c r="E6" s="2"/>
    </row>
    <row r="7" spans="1:5" ht="14.1" customHeight="1">
      <c r="A7" s="17" t="s">
        <v>2</v>
      </c>
      <c r="B7" s="11"/>
      <c r="C7" s="31"/>
      <c r="D7" s="31"/>
      <c r="E7" s="2"/>
    </row>
    <row r="8" spans="1:5" ht="14.1" customHeight="1">
      <c r="A8" s="17" t="s">
        <v>3</v>
      </c>
      <c r="B8" s="11"/>
      <c r="C8" s="31"/>
      <c r="D8" s="31"/>
      <c r="E8" s="2"/>
    </row>
    <row r="9" spans="1:5" ht="14.1" customHeight="1">
      <c r="A9" s="49" t="s">
        <v>76</v>
      </c>
      <c r="B9" s="11">
        <v>4</v>
      </c>
      <c r="C9" s="32">
        <v>2116662</v>
      </c>
      <c r="D9" s="103">
        <v>2095979</v>
      </c>
      <c r="E9" s="2"/>
    </row>
    <row r="10" spans="1:5" ht="14.1" customHeight="1">
      <c r="A10" s="49" t="s">
        <v>77</v>
      </c>
      <c r="B10" s="11"/>
      <c r="C10" s="32">
        <v>461394</v>
      </c>
      <c r="D10" s="103">
        <v>399415</v>
      </c>
      <c r="E10" s="2"/>
    </row>
    <row r="11" spans="1:5" ht="14.1" customHeight="1">
      <c r="A11" s="49" t="s">
        <v>78</v>
      </c>
      <c r="B11" s="11">
        <v>5</v>
      </c>
      <c r="C11" s="32">
        <v>192436</v>
      </c>
      <c r="D11" s="103">
        <v>195678</v>
      </c>
      <c r="E11" s="2"/>
    </row>
    <row r="12" spans="1:5" ht="14.1" customHeight="1">
      <c r="A12" s="49" t="s">
        <v>4</v>
      </c>
      <c r="B12" s="11"/>
      <c r="C12" s="32">
        <v>370</v>
      </c>
      <c r="D12" s="103">
        <v>388</v>
      </c>
      <c r="E12" s="2"/>
    </row>
    <row r="13" spans="1:5" ht="14.1" customHeight="1">
      <c r="A13" s="90" t="s">
        <v>79</v>
      </c>
      <c r="B13" s="16"/>
      <c r="C13" s="37">
        <f>1218176-C10</f>
        <v>756782</v>
      </c>
      <c r="D13" s="104">
        <f>1171517-D10</f>
        <v>772102</v>
      </c>
      <c r="E13" s="2"/>
    </row>
    <row r="14" spans="1:5" ht="14.1" customHeight="1">
      <c r="A14" s="49" t="s">
        <v>80</v>
      </c>
      <c r="B14" s="11"/>
      <c r="C14" s="32"/>
      <c r="D14" s="103"/>
      <c r="E14" s="2"/>
    </row>
    <row r="15" spans="1:5" ht="14.1" customHeight="1">
      <c r="A15" s="49" t="s">
        <v>81</v>
      </c>
      <c r="B15" s="11"/>
      <c r="C15" s="32">
        <v>32408</v>
      </c>
      <c r="D15" s="103">
        <v>46006</v>
      </c>
      <c r="E15" s="2"/>
    </row>
    <row r="16" spans="1:5" ht="14.1" customHeight="1">
      <c r="A16" s="33"/>
      <c r="B16" s="34"/>
      <c r="C16" s="35">
        <f>SUM(C9:C15)</f>
        <v>3560052</v>
      </c>
      <c r="D16" s="105">
        <f>SUM(D9:D15)</f>
        <v>3509568</v>
      </c>
      <c r="E16" s="2"/>
    </row>
    <row r="17" spans="1:6" ht="14.1" customHeight="1">
      <c r="A17" s="36" t="s">
        <v>6</v>
      </c>
      <c r="B17" s="11"/>
      <c r="C17" s="32"/>
      <c r="D17" s="103"/>
      <c r="E17" s="2"/>
    </row>
    <row r="18" spans="1:6" ht="14.1" customHeight="1">
      <c r="A18" s="108" t="s">
        <v>8</v>
      </c>
      <c r="B18" s="109">
        <v>6</v>
      </c>
      <c r="C18" s="103">
        <v>4671466</v>
      </c>
      <c r="D18" s="103">
        <v>773382</v>
      </c>
      <c r="E18" s="2"/>
    </row>
    <row r="19" spans="1:6" ht="14.1" customHeight="1">
      <c r="A19" s="108" t="s">
        <v>81</v>
      </c>
      <c r="B19" s="109"/>
      <c r="C19" s="103">
        <v>5011760</v>
      </c>
      <c r="D19" s="103">
        <v>5753846</v>
      </c>
      <c r="E19" s="2"/>
    </row>
    <row r="20" spans="1:6" ht="14.1" customHeight="1">
      <c r="A20" s="108" t="s">
        <v>7</v>
      </c>
      <c r="B20" s="109">
        <v>7</v>
      </c>
      <c r="C20" s="103">
        <v>1760467</v>
      </c>
      <c r="D20" s="103">
        <v>1569466</v>
      </c>
      <c r="E20" s="2"/>
    </row>
    <row r="21" spans="1:6" ht="14.1" customHeight="1">
      <c r="A21" s="90" t="s">
        <v>9</v>
      </c>
      <c r="B21" s="16"/>
      <c r="C21" s="37">
        <v>720020</v>
      </c>
      <c r="D21" s="104">
        <v>190119</v>
      </c>
      <c r="E21" s="2"/>
    </row>
    <row r="22" spans="1:6" ht="14.1" customHeight="1">
      <c r="A22" s="49" t="s">
        <v>82</v>
      </c>
      <c r="B22" s="11"/>
      <c r="C22" s="32">
        <v>9937</v>
      </c>
      <c r="D22" s="103">
        <v>220110</v>
      </c>
      <c r="E22" s="2"/>
    </row>
    <row r="23" spans="1:6" ht="14.1" customHeight="1">
      <c r="A23" s="49" t="s">
        <v>107</v>
      </c>
      <c r="B23" s="11"/>
      <c r="C23" s="32">
        <v>204182</v>
      </c>
      <c r="D23" s="103">
        <v>1715547</v>
      </c>
      <c r="E23" s="2"/>
    </row>
    <row r="24" spans="1:6" ht="14.1" customHeight="1">
      <c r="A24" s="90" t="s">
        <v>5</v>
      </c>
      <c r="B24" s="16"/>
      <c r="C24" s="37"/>
      <c r="D24" s="104"/>
      <c r="E24" s="2"/>
    </row>
    <row r="25" spans="1:6" ht="14.1" customHeight="1">
      <c r="A25" s="49" t="s">
        <v>80</v>
      </c>
      <c r="B25" s="11">
        <v>9</v>
      </c>
      <c r="C25" s="32">
        <v>3964848</v>
      </c>
      <c r="D25" s="103">
        <v>2140378</v>
      </c>
      <c r="E25" s="2"/>
    </row>
    <row r="26" spans="1:6" ht="14.1" customHeight="1">
      <c r="A26" s="91"/>
      <c r="B26" s="34"/>
      <c r="C26" s="35">
        <f>SUM(C18:C25)</f>
        <v>16342680</v>
      </c>
      <c r="D26" s="105">
        <f>SUM(D18:D25)</f>
        <v>12362848</v>
      </c>
      <c r="E26" s="2"/>
    </row>
    <row r="27" spans="1:6" ht="14.1" customHeight="1">
      <c r="A27" s="33" t="s">
        <v>10</v>
      </c>
      <c r="B27" s="21"/>
      <c r="C27" s="38">
        <f>C16+C26</f>
        <v>19902732</v>
      </c>
      <c r="D27" s="106">
        <f>D16+D26</f>
        <v>15872416</v>
      </c>
      <c r="E27" s="2"/>
    </row>
    <row r="28" spans="1:6" ht="14.1" customHeight="1">
      <c r="A28" s="17"/>
      <c r="B28" s="15"/>
      <c r="C28" s="37"/>
      <c r="D28" s="104"/>
      <c r="E28" s="2"/>
    </row>
    <row r="29" spans="1:6" ht="14.1" customHeight="1">
      <c r="A29" s="17" t="s">
        <v>11</v>
      </c>
      <c r="B29" s="10"/>
      <c r="C29" s="32"/>
      <c r="D29" s="103"/>
      <c r="E29" s="2"/>
    </row>
    <row r="30" spans="1:6" ht="14.1" customHeight="1">
      <c r="A30" s="49" t="s">
        <v>12</v>
      </c>
      <c r="B30" s="11">
        <v>8</v>
      </c>
      <c r="C30" s="32">
        <v>3873780</v>
      </c>
      <c r="D30" s="103">
        <v>3873780</v>
      </c>
      <c r="E30" s="2"/>
    </row>
    <row r="31" spans="1:6" ht="14.1" customHeight="1">
      <c r="A31" s="49" t="s">
        <v>0</v>
      </c>
      <c r="B31" s="11"/>
      <c r="C31" s="32">
        <v>0</v>
      </c>
      <c r="D31" s="103">
        <v>0</v>
      </c>
      <c r="E31" s="2"/>
    </row>
    <row r="32" spans="1:6" ht="14.1" customHeight="1">
      <c r="A32" s="90" t="s">
        <v>83</v>
      </c>
      <c r="B32" s="16"/>
      <c r="C32" s="37">
        <v>3683029</v>
      </c>
      <c r="D32" s="103">
        <v>5615215</v>
      </c>
      <c r="E32" s="97"/>
      <c r="F32" s="97"/>
    </row>
    <row r="33" spans="1:5" ht="14.1" customHeight="1">
      <c r="A33" s="20" t="s">
        <v>13</v>
      </c>
      <c r="B33" s="21"/>
      <c r="C33" s="38">
        <f>SUM(C30:C32)</f>
        <v>7556809</v>
      </c>
      <c r="D33" s="106">
        <f>SUM(D30:D32)</f>
        <v>9488995</v>
      </c>
      <c r="E33" s="2"/>
    </row>
    <row r="34" spans="1:5" ht="14.1" customHeight="1">
      <c r="A34" s="13"/>
      <c r="B34" s="14"/>
      <c r="C34" s="39"/>
      <c r="D34" s="107"/>
      <c r="E34" s="2"/>
    </row>
    <row r="35" spans="1:5" ht="14.1" customHeight="1">
      <c r="A35" s="17" t="s">
        <v>14</v>
      </c>
      <c r="B35" s="11"/>
      <c r="C35" s="32"/>
      <c r="D35" s="103"/>
      <c r="E35" s="2"/>
    </row>
    <row r="36" spans="1:5" ht="14.1" customHeight="1">
      <c r="A36" s="108" t="s">
        <v>108</v>
      </c>
      <c r="B36" s="109"/>
      <c r="C36" s="104">
        <v>953116</v>
      </c>
      <c r="D36" s="104">
        <v>953116</v>
      </c>
    </row>
    <row r="37" spans="1:5" ht="14.1" customHeight="1">
      <c r="A37" s="108" t="s">
        <v>84</v>
      </c>
      <c r="B37" s="109"/>
      <c r="C37" s="104">
        <v>208470</v>
      </c>
      <c r="D37" s="104">
        <v>208470</v>
      </c>
    </row>
    <row r="38" spans="1:5" ht="14.1" customHeight="1">
      <c r="A38" s="20"/>
      <c r="B38" s="34"/>
      <c r="C38" s="35">
        <f>SUM(C36:C37)</f>
        <v>1161586</v>
      </c>
      <c r="D38" s="105">
        <f>SUM(D36:D37)</f>
        <v>1161586</v>
      </c>
    </row>
    <row r="39" spans="1:5" ht="14.1" customHeight="1">
      <c r="A39" s="17" t="s">
        <v>15</v>
      </c>
      <c r="B39" s="11"/>
      <c r="C39" s="32"/>
      <c r="D39" s="103"/>
    </row>
    <row r="40" spans="1:5" ht="14.1" customHeight="1">
      <c r="A40" s="108" t="s">
        <v>18</v>
      </c>
      <c r="B40" s="109">
        <v>10</v>
      </c>
      <c r="C40" s="104">
        <f>3221545+26688</f>
        <v>3248233</v>
      </c>
      <c r="D40" s="104">
        <v>2011111</v>
      </c>
    </row>
    <row r="41" spans="1:5" ht="14.1" customHeight="1">
      <c r="A41" s="108" t="s">
        <v>16</v>
      </c>
      <c r="B41" s="109">
        <v>10</v>
      </c>
      <c r="C41" s="104">
        <f>7661601-C42</f>
        <v>2861601</v>
      </c>
      <c r="D41" s="104"/>
      <c r="E41" s="2"/>
    </row>
    <row r="42" spans="1:5" ht="14.1" customHeight="1">
      <c r="A42" s="49" t="s">
        <v>85</v>
      </c>
      <c r="B42" s="11">
        <v>10</v>
      </c>
      <c r="C42" s="37">
        <v>4800000</v>
      </c>
      <c r="D42" s="104">
        <v>2257380</v>
      </c>
      <c r="E42" s="2"/>
    </row>
    <row r="43" spans="1:5" ht="14.1" customHeight="1">
      <c r="A43" s="90" t="s">
        <v>106</v>
      </c>
      <c r="B43" s="16">
        <v>10</v>
      </c>
      <c r="C43" s="37">
        <v>178307</v>
      </c>
      <c r="D43" s="104">
        <v>865523</v>
      </c>
      <c r="E43" s="2"/>
    </row>
    <row r="44" spans="1:5" ht="14.1" customHeight="1">
      <c r="A44" s="90" t="s">
        <v>105</v>
      </c>
      <c r="B44" s="16">
        <v>10</v>
      </c>
      <c r="C44" s="37">
        <v>96196</v>
      </c>
      <c r="D44" s="104">
        <v>87821</v>
      </c>
      <c r="E44" s="2"/>
    </row>
    <row r="45" spans="1:5" ht="14.1" customHeight="1">
      <c r="A45" s="90" t="s">
        <v>17</v>
      </c>
      <c r="B45" s="16"/>
      <c r="C45" s="37"/>
      <c r="D45" s="37">
        <v>0</v>
      </c>
      <c r="E45" s="2"/>
    </row>
    <row r="46" spans="1:5" ht="14.1" customHeight="1">
      <c r="A46" s="20"/>
      <c r="B46" s="34"/>
      <c r="C46" s="35">
        <f>SUM(C40:C45)</f>
        <v>11184337</v>
      </c>
      <c r="D46" s="35">
        <f>SUM(D40:D45)</f>
        <v>5221835</v>
      </c>
      <c r="E46" s="2"/>
    </row>
    <row r="47" spans="1:5" ht="14.1" customHeight="1">
      <c r="A47" s="20" t="s">
        <v>19</v>
      </c>
      <c r="B47" s="21"/>
      <c r="C47" s="38">
        <f>C38+C46</f>
        <v>12345923</v>
      </c>
      <c r="D47" s="38">
        <f>D38+D46</f>
        <v>6383421</v>
      </c>
      <c r="E47" s="2"/>
    </row>
    <row r="48" spans="1:5" ht="14.1" customHeight="1">
      <c r="A48" s="20" t="s">
        <v>20</v>
      </c>
      <c r="B48" s="21"/>
      <c r="C48" s="38">
        <f>C33+C47</f>
        <v>19902732</v>
      </c>
      <c r="D48" s="38">
        <f>D33+D47</f>
        <v>15872416</v>
      </c>
      <c r="E48" s="2"/>
    </row>
    <row r="49" spans="1:5" ht="14.1" customHeight="1">
      <c r="A49" s="22"/>
      <c r="B49" s="3"/>
      <c r="C49" s="23">
        <f>C27-C48</f>
        <v>0</v>
      </c>
      <c r="D49" s="23">
        <f>D27-D48</f>
        <v>0</v>
      </c>
      <c r="E49" s="2"/>
    </row>
    <row r="50" spans="1:5" ht="14.1" customHeight="1">
      <c r="A50" s="92" t="s">
        <v>21</v>
      </c>
      <c r="B50" s="40"/>
      <c r="C50" s="41">
        <v>1000000</v>
      </c>
      <c r="D50" s="41">
        <v>1000000</v>
      </c>
      <c r="E50" s="2"/>
    </row>
    <row r="51" spans="1:5" ht="14.1" customHeight="1">
      <c r="A51" s="42" t="s">
        <v>22</v>
      </c>
      <c r="B51" s="43">
        <v>8</v>
      </c>
      <c r="C51" s="99">
        <f>(C33-C12)/1000</f>
        <v>7556.4390000000003</v>
      </c>
      <c r="D51" s="99">
        <f>(D33-D12)/1000</f>
        <v>9488.607</v>
      </c>
      <c r="E51" s="2"/>
    </row>
    <row r="52" spans="1:5" ht="14.1" customHeight="1">
      <c r="A52" s="22"/>
      <c r="B52" s="3"/>
      <c r="C52" s="3"/>
      <c r="D52" s="3"/>
      <c r="E52" s="2"/>
    </row>
    <row r="53" spans="1:5" ht="14.1" customHeight="1">
      <c r="A53" s="22"/>
      <c r="B53" s="3"/>
      <c r="C53" s="3"/>
      <c r="D53" s="3"/>
      <c r="E53" s="2"/>
    </row>
    <row r="54" spans="1:5" ht="14.1" customHeight="1">
      <c r="A54" s="22" t="s">
        <v>23</v>
      </c>
      <c r="B54" s="3"/>
      <c r="C54" s="3" t="s">
        <v>112</v>
      </c>
      <c r="D54" s="3"/>
      <c r="E54" s="2"/>
    </row>
    <row r="55" spans="1:5" ht="14.1" customHeight="1">
      <c r="A55" s="22"/>
      <c r="B55" s="3"/>
      <c r="C55" s="3"/>
      <c r="D55" s="3"/>
      <c r="E55" s="2"/>
    </row>
    <row r="56" spans="1:5" ht="14.1" customHeight="1">
      <c r="A56" s="22"/>
      <c r="B56" s="3"/>
      <c r="C56" s="3"/>
      <c r="D56" s="3"/>
      <c r="E56" s="2"/>
    </row>
    <row r="57" spans="1:5" ht="14.1" customHeight="1">
      <c r="A57" s="22" t="s">
        <v>24</v>
      </c>
      <c r="B57" s="3"/>
      <c r="C57" s="3" t="s">
        <v>74</v>
      </c>
      <c r="D57" s="3"/>
      <c r="E57" s="2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4"/>
  <sheetViews>
    <sheetView workbookViewId="0">
      <selection activeCell="D22" sqref="D22"/>
    </sheetView>
  </sheetViews>
  <sheetFormatPr defaultColWidth="9.140625" defaultRowHeight="12.75"/>
  <cols>
    <col min="1" max="1" width="45.7109375" style="72" customWidth="1"/>
    <col min="2" max="2" width="5.7109375" style="72" customWidth="1"/>
    <col min="3" max="3" width="12.7109375" style="72" customWidth="1"/>
    <col min="4" max="4" width="15.7109375" style="72" customWidth="1"/>
    <col min="5" max="5" width="11.7109375" style="72" customWidth="1"/>
    <col min="6" max="8" width="12.5703125" style="1" customWidth="1"/>
    <col min="9" max="16384" width="9.140625" style="1"/>
  </cols>
  <sheetData>
    <row r="1" spans="1:6">
      <c r="A1" s="59" t="s">
        <v>63</v>
      </c>
      <c r="B1" s="59"/>
      <c r="C1" s="59"/>
      <c r="D1" s="59"/>
      <c r="E1" s="59"/>
    </row>
    <row r="2" spans="1:6">
      <c r="A2" s="59" t="s">
        <v>98</v>
      </c>
      <c r="B2" s="59"/>
      <c r="C2" s="59"/>
      <c r="D2" s="59"/>
      <c r="E2" s="59"/>
    </row>
    <row r="3" spans="1:6">
      <c r="A3" s="100" t="s">
        <v>109</v>
      </c>
      <c r="B3" s="46"/>
      <c r="C3" s="46"/>
      <c r="D3" s="4"/>
      <c r="E3" s="4"/>
    </row>
    <row r="4" spans="1:6" ht="13.5" thickBot="1">
      <c r="A4" s="47"/>
      <c r="B4" s="6"/>
      <c r="C4" s="6"/>
      <c r="D4" s="6"/>
      <c r="E4" s="6"/>
    </row>
    <row r="5" spans="1:6">
      <c r="A5" s="60"/>
      <c r="B5" s="60"/>
      <c r="C5" s="60"/>
      <c r="D5" s="60"/>
      <c r="E5" s="60"/>
    </row>
    <row r="6" spans="1:6" ht="25.5">
      <c r="A6" s="8" t="s">
        <v>1</v>
      </c>
      <c r="B6" s="61" t="s">
        <v>51</v>
      </c>
      <c r="C6" s="61" t="s">
        <v>11</v>
      </c>
      <c r="D6" s="61" t="s">
        <v>83</v>
      </c>
      <c r="E6" s="61" t="s">
        <v>99</v>
      </c>
    </row>
    <row r="7" spans="1:6" ht="14.1" customHeight="1">
      <c r="A7" s="62"/>
      <c r="B7" s="63"/>
      <c r="C7" s="64"/>
      <c r="D7" s="64"/>
      <c r="E7" s="64"/>
    </row>
    <row r="8" spans="1:6" ht="14.1" customHeight="1">
      <c r="A8" s="20" t="s">
        <v>114</v>
      </c>
      <c r="B8" s="20"/>
      <c r="C8" s="65">
        <v>3873780</v>
      </c>
      <c r="D8" s="65">
        <v>5393464</v>
      </c>
      <c r="E8" s="65">
        <f>C8+D8</f>
        <v>9267244</v>
      </c>
    </row>
    <row r="9" spans="1:6" ht="14.1" customHeight="1">
      <c r="A9" s="13"/>
      <c r="B9" s="13"/>
      <c r="C9" s="66"/>
      <c r="D9" s="66"/>
      <c r="E9" s="66"/>
    </row>
    <row r="10" spans="1:6" ht="14.1" customHeight="1">
      <c r="A10" s="15" t="s">
        <v>52</v>
      </c>
      <c r="B10" s="15"/>
      <c r="C10" s="67">
        <v>0</v>
      </c>
      <c r="D10" s="67">
        <v>7298101</v>
      </c>
      <c r="E10" s="67">
        <f>D10</f>
        <v>7298101</v>
      </c>
    </row>
    <row r="11" spans="1:6" ht="14.1" customHeight="1">
      <c r="A11" s="15" t="s">
        <v>101</v>
      </c>
      <c r="B11" s="15"/>
      <c r="C11" s="67"/>
      <c r="D11" s="67"/>
      <c r="E11" s="67"/>
    </row>
    <row r="12" spans="1:6" ht="14.1" customHeight="1">
      <c r="A12" s="15" t="s">
        <v>100</v>
      </c>
      <c r="B12" s="15"/>
      <c r="C12" s="68">
        <v>0</v>
      </c>
      <c r="D12" s="68">
        <v>-6800000</v>
      </c>
      <c r="E12" s="67">
        <f t="shared" ref="E12:E13" si="0">D12</f>
        <v>-6800000</v>
      </c>
      <c r="F12" s="96"/>
    </row>
    <row r="13" spans="1:6" ht="14.1" customHeight="1">
      <c r="A13" s="8" t="s">
        <v>116</v>
      </c>
      <c r="B13" s="12"/>
      <c r="C13" s="69">
        <v>0</v>
      </c>
      <c r="D13" s="95">
        <v>-276350</v>
      </c>
      <c r="E13" s="95">
        <f t="shared" si="0"/>
        <v>-276350</v>
      </c>
      <c r="F13" s="96"/>
    </row>
    <row r="14" spans="1:6" ht="14.1" customHeight="1">
      <c r="A14" s="15" t="s">
        <v>50</v>
      </c>
      <c r="B14" s="15"/>
      <c r="C14" s="67">
        <f>SUM(C10:C13)</f>
        <v>0</v>
      </c>
      <c r="D14" s="67">
        <f t="shared" ref="D14:E14" si="1">SUM(D10:D13)</f>
        <v>221751</v>
      </c>
      <c r="E14" s="67">
        <f t="shared" si="1"/>
        <v>221751</v>
      </c>
      <c r="F14" s="96"/>
    </row>
    <row r="15" spans="1:6" ht="14.1" customHeight="1">
      <c r="A15" s="15"/>
      <c r="B15" s="15"/>
      <c r="C15" s="67"/>
      <c r="D15" s="67"/>
      <c r="E15" s="67"/>
      <c r="F15" s="96"/>
    </row>
    <row r="16" spans="1:6" ht="14.1" customHeight="1">
      <c r="A16" s="20" t="s">
        <v>115</v>
      </c>
      <c r="B16" s="20"/>
      <c r="C16" s="65">
        <f>C8+C14</f>
        <v>3873780</v>
      </c>
      <c r="D16" s="65">
        <f>D8+D14</f>
        <v>5615215</v>
      </c>
      <c r="E16" s="65">
        <f>E8+E14</f>
        <v>9488995</v>
      </c>
      <c r="F16" s="96"/>
    </row>
    <row r="17" spans="1:5" ht="14.1" customHeight="1">
      <c r="A17" s="13"/>
      <c r="B17" s="13"/>
      <c r="C17" s="66"/>
      <c r="D17" s="66"/>
      <c r="E17" s="66"/>
    </row>
    <row r="18" spans="1:5" ht="14.1" customHeight="1">
      <c r="A18" s="15" t="s">
        <v>52</v>
      </c>
      <c r="B18" s="15"/>
      <c r="C18" s="67">
        <v>0</v>
      </c>
      <c r="D18" s="67">
        <f>ОПУ!C21</f>
        <v>2867814</v>
      </c>
      <c r="E18" s="67">
        <f>D18</f>
        <v>2867814</v>
      </c>
    </row>
    <row r="19" spans="1:5" ht="14.1" customHeight="1">
      <c r="A19" s="15" t="s">
        <v>101</v>
      </c>
      <c r="B19" s="15"/>
      <c r="C19" s="67"/>
      <c r="D19" s="67"/>
      <c r="E19" s="67">
        <f t="shared" ref="E19:E21" si="2">D19</f>
        <v>0</v>
      </c>
    </row>
    <row r="20" spans="1:5" ht="14.1" customHeight="1">
      <c r="A20" s="15" t="s">
        <v>100</v>
      </c>
      <c r="B20" s="15"/>
      <c r="C20" s="68">
        <v>0</v>
      </c>
      <c r="D20" s="68">
        <v>-4800000</v>
      </c>
      <c r="E20" s="67">
        <f t="shared" si="2"/>
        <v>-4800000</v>
      </c>
    </row>
    <row r="21" spans="1:5" ht="14.1" customHeight="1">
      <c r="A21" s="8" t="s">
        <v>49</v>
      </c>
      <c r="B21" s="12"/>
      <c r="C21" s="69">
        <v>0</v>
      </c>
      <c r="D21" s="69">
        <v>0</v>
      </c>
      <c r="E21" s="69">
        <f t="shared" si="2"/>
        <v>0</v>
      </c>
    </row>
    <row r="22" spans="1:5" ht="14.1" customHeight="1">
      <c r="A22" s="15" t="s">
        <v>50</v>
      </c>
      <c r="B22" s="15"/>
      <c r="C22" s="67">
        <f>SUM(C18:C21)</f>
        <v>0</v>
      </c>
      <c r="D22" s="67">
        <f t="shared" ref="D22:E22" si="3">SUM(D18:D21)</f>
        <v>-1932186</v>
      </c>
      <c r="E22" s="67">
        <f t="shared" si="3"/>
        <v>-1932186</v>
      </c>
    </row>
    <row r="23" spans="1:5" ht="14.1" customHeight="1">
      <c r="A23" s="15"/>
      <c r="B23" s="15"/>
      <c r="C23" s="67"/>
      <c r="D23" s="67"/>
      <c r="E23" s="67"/>
    </row>
    <row r="24" spans="1:5" ht="20.45" customHeight="1">
      <c r="A24" s="20" t="s">
        <v>117</v>
      </c>
      <c r="B24" s="20"/>
      <c r="C24" s="65">
        <f>C16+C22</f>
        <v>3873780</v>
      </c>
      <c r="D24" s="65">
        <f t="shared" ref="D24" si="4">D16+D22</f>
        <v>3683029</v>
      </c>
      <c r="E24" s="65">
        <f>E16+E22</f>
        <v>7556809</v>
      </c>
    </row>
    <row r="25" spans="1:5" ht="14.1" customHeight="1">
      <c r="A25" s="13"/>
      <c r="B25" s="13"/>
      <c r="C25" s="66"/>
      <c r="D25" s="66"/>
      <c r="E25" s="66"/>
    </row>
    <row r="26" spans="1:5" ht="14.1" customHeight="1">
      <c r="A26" s="13"/>
      <c r="B26" s="13"/>
      <c r="C26" s="66"/>
      <c r="D26" s="66"/>
      <c r="E26" s="66"/>
    </row>
    <row r="27" spans="1:5" ht="14.1" customHeight="1">
      <c r="A27" s="22" t="s">
        <v>23</v>
      </c>
      <c r="B27" s="22"/>
      <c r="C27" s="58"/>
      <c r="D27" s="3" t="s">
        <v>112</v>
      </c>
      <c r="E27" s="66"/>
    </row>
    <row r="28" spans="1:5" ht="14.1" customHeight="1">
      <c r="A28" s="22"/>
      <c r="B28" s="22"/>
      <c r="C28" s="3"/>
      <c r="D28" s="3"/>
      <c r="E28" s="66"/>
    </row>
    <row r="29" spans="1:5" ht="14.1" customHeight="1">
      <c r="A29" s="22"/>
      <c r="B29" s="22"/>
      <c r="C29" s="3"/>
      <c r="D29" s="3"/>
      <c r="E29" s="66"/>
    </row>
    <row r="30" spans="1:5" ht="14.1" customHeight="1">
      <c r="A30" s="22" t="s">
        <v>24</v>
      </c>
      <c r="B30" s="22"/>
      <c r="C30" s="3"/>
      <c r="D30" s="3" t="s">
        <v>74</v>
      </c>
      <c r="E30" s="66"/>
    </row>
    <row r="31" spans="1:5" ht="14.1" customHeight="1">
      <c r="A31" s="13"/>
      <c r="B31" s="13"/>
      <c r="C31" s="71"/>
      <c r="D31" s="71"/>
      <c r="E31" s="71"/>
    </row>
    <row r="32" spans="1:5" ht="14.1" customHeight="1"/>
    <row r="33" ht="14.1" customHeight="1"/>
    <row r="34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>
      <selection activeCell="D56" sqref="D56"/>
    </sheetView>
  </sheetViews>
  <sheetFormatPr defaultColWidth="9.140625" defaultRowHeight="12.75"/>
  <cols>
    <col min="1" max="1" width="55.7109375" style="72" customWidth="1"/>
    <col min="2" max="2" width="7.7109375" style="72" customWidth="1"/>
    <col min="3" max="3" width="10.42578125" style="72" customWidth="1"/>
    <col min="4" max="4" width="9.5703125" style="72" customWidth="1"/>
    <col min="5" max="9" width="12.5703125" style="70" customWidth="1"/>
    <col min="10" max="12" width="13.5703125" style="70" customWidth="1"/>
    <col min="13" max="17" width="12.5703125" style="70" customWidth="1"/>
    <col min="18" max="18" width="13.42578125" style="70" customWidth="1"/>
    <col min="19" max="23" width="12.5703125" style="70" customWidth="1"/>
    <col min="24" max="24" width="13.85546875" style="70" customWidth="1"/>
    <col min="25" max="25" width="14.5703125" style="70" customWidth="1"/>
    <col min="26" max="16384" width="9.140625" style="70"/>
  </cols>
  <sheetData>
    <row r="1" spans="1:4">
      <c r="A1" s="59" t="s">
        <v>63</v>
      </c>
      <c r="B1" s="22"/>
      <c r="C1" s="45"/>
      <c r="D1" s="45"/>
    </row>
    <row r="2" spans="1:4">
      <c r="A2" s="59" t="s">
        <v>86</v>
      </c>
      <c r="B2" s="22"/>
      <c r="C2" s="45"/>
      <c r="D2" s="45"/>
    </row>
    <row r="3" spans="1:4">
      <c r="A3" s="100" t="s">
        <v>109</v>
      </c>
      <c r="B3" s="46"/>
      <c r="C3" s="46"/>
      <c r="D3" s="46"/>
    </row>
    <row r="4" spans="1:4" ht="6.6" customHeight="1" thickBot="1">
      <c r="A4" s="47"/>
      <c r="B4" s="6"/>
      <c r="C4" s="6"/>
      <c r="D4" s="6"/>
    </row>
    <row r="5" spans="1:4">
      <c r="A5" s="48"/>
      <c r="B5" s="45"/>
      <c r="C5" s="45"/>
      <c r="D5" s="45"/>
    </row>
    <row r="6" spans="1:4" ht="25.5">
      <c r="A6" s="8" t="s">
        <v>1</v>
      </c>
      <c r="B6" s="9" t="s">
        <v>51</v>
      </c>
      <c r="C6" s="94" t="s">
        <v>110</v>
      </c>
      <c r="D6" s="94" t="s">
        <v>111</v>
      </c>
    </row>
    <row r="7" spans="1:4">
      <c r="A7" s="36" t="s">
        <v>30</v>
      </c>
      <c r="B7" s="18"/>
      <c r="C7" s="19"/>
      <c r="D7" s="19"/>
    </row>
    <row r="8" spans="1:4">
      <c r="A8" s="49" t="s">
        <v>87</v>
      </c>
      <c r="B8" s="11"/>
      <c r="C8" s="32">
        <f>ОПУ!C17</f>
        <v>3887524</v>
      </c>
      <c r="D8" s="32">
        <f>ОПУ!D17</f>
        <v>3443191</v>
      </c>
    </row>
    <row r="9" spans="1:4">
      <c r="A9" s="49" t="s">
        <v>31</v>
      </c>
      <c r="B9" s="11"/>
      <c r="C9" s="32"/>
      <c r="D9" s="32"/>
    </row>
    <row r="10" spans="1:4">
      <c r="A10" s="93" t="s">
        <v>32</v>
      </c>
      <c r="B10" s="11"/>
      <c r="C10" s="32">
        <f>ОПУ!C14</f>
        <v>114600</v>
      </c>
      <c r="D10" s="32">
        <f>ОПУ!D14</f>
        <v>63426</v>
      </c>
    </row>
    <row r="11" spans="1:4">
      <c r="A11" s="93" t="s">
        <v>33</v>
      </c>
      <c r="B11" s="11"/>
      <c r="C11" s="32">
        <f>ОПУ!C15</f>
        <v>-18128</v>
      </c>
      <c r="D11" s="32">
        <f>ОПУ!D15</f>
        <v>-1572</v>
      </c>
    </row>
    <row r="12" spans="1:4">
      <c r="A12" s="93" t="s">
        <v>27</v>
      </c>
      <c r="B12" s="11"/>
      <c r="C12" s="32"/>
      <c r="D12" s="32"/>
    </row>
    <row r="13" spans="1:4">
      <c r="A13" s="93" t="s">
        <v>88</v>
      </c>
      <c r="B13" s="11"/>
      <c r="C13" s="32">
        <v>-102826</v>
      </c>
      <c r="D13" s="32">
        <v>-50162</v>
      </c>
    </row>
    <row r="14" spans="1:4">
      <c r="A14" s="93" t="s">
        <v>34</v>
      </c>
      <c r="B14" s="11"/>
      <c r="C14" s="32">
        <v>-7827</v>
      </c>
      <c r="D14" s="32">
        <v>-7827</v>
      </c>
    </row>
    <row r="15" spans="1:4">
      <c r="A15" s="93" t="s">
        <v>35</v>
      </c>
      <c r="B15" s="11"/>
      <c r="C15" s="32">
        <f>ОПУ!C16</f>
        <v>48259</v>
      </c>
      <c r="D15" s="32">
        <f>ОПУ!D16</f>
        <v>53380</v>
      </c>
    </row>
    <row r="16" spans="1:4" ht="25.5">
      <c r="A16" s="50" t="s">
        <v>36</v>
      </c>
      <c r="B16" s="51"/>
      <c r="C16" s="52">
        <f>SUM(C8:C15)</f>
        <v>3921602</v>
      </c>
      <c r="D16" s="52">
        <f>SUM(D8:D15)</f>
        <v>3500436</v>
      </c>
    </row>
    <row r="17" spans="1:4">
      <c r="A17" s="49" t="s">
        <v>37</v>
      </c>
      <c r="B17" s="11"/>
      <c r="C17" s="32">
        <f>Баланс!D20-Баланс!C20</f>
        <v>-191001</v>
      </c>
      <c r="D17" s="32">
        <v>99073</v>
      </c>
    </row>
    <row r="18" spans="1:4">
      <c r="A18" s="49" t="s">
        <v>89</v>
      </c>
      <c r="B18" s="11"/>
      <c r="C18" s="32">
        <f>Баланс!D19-Баланс!C19</f>
        <v>742086</v>
      </c>
      <c r="D18" s="32">
        <v>-1897782</v>
      </c>
    </row>
    <row r="19" spans="1:4">
      <c r="A19" s="49" t="s">
        <v>38</v>
      </c>
      <c r="B19" s="11"/>
      <c r="C19" s="32">
        <f>Баланс!D18-Баланс!C18+2488914+519039</f>
        <v>-890131</v>
      </c>
      <c r="D19" s="32">
        <v>8888</v>
      </c>
    </row>
    <row r="20" spans="1:4">
      <c r="A20" s="49" t="s">
        <v>39</v>
      </c>
      <c r="B20" s="11"/>
      <c r="C20" s="32">
        <f>Баланс!C40-Баланс!D40</f>
        <v>1237122</v>
      </c>
      <c r="D20" s="32">
        <v>839133</v>
      </c>
    </row>
    <row r="21" spans="1:4">
      <c r="A21" s="49" t="s">
        <v>40</v>
      </c>
      <c r="B21" s="11"/>
      <c r="C21" s="32">
        <v>-145566</v>
      </c>
      <c r="D21" s="32">
        <v>42584</v>
      </c>
    </row>
    <row r="22" spans="1:4">
      <c r="A22" s="49" t="s">
        <v>41</v>
      </c>
      <c r="B22" s="11"/>
      <c r="C22" s="32">
        <f>Баланс!D43-Баланс!C43</f>
        <v>687216</v>
      </c>
      <c r="D22" s="32">
        <v>752121</v>
      </c>
    </row>
    <row r="23" spans="1:4">
      <c r="A23" s="49" t="s">
        <v>90</v>
      </c>
      <c r="B23" s="11"/>
      <c r="C23" s="103">
        <f>Баланс!D41-Баланс!C41+Баланс!D38-Баланс!C38</f>
        <v>-2861601</v>
      </c>
      <c r="D23" s="32">
        <v>-1023240</v>
      </c>
    </row>
    <row r="24" spans="1:4" ht="25.5">
      <c r="A24" s="50" t="s">
        <v>42</v>
      </c>
      <c r="B24" s="51"/>
      <c r="C24" s="52">
        <f>SUM(C16:C23)</f>
        <v>2499727</v>
      </c>
      <c r="D24" s="52">
        <f>SUM(D16:D23)</f>
        <v>2321213</v>
      </c>
    </row>
    <row r="25" spans="1:4">
      <c r="A25" s="90" t="s">
        <v>91</v>
      </c>
      <c r="B25" s="16"/>
      <c r="C25" s="37">
        <v>55731</v>
      </c>
      <c r="D25" s="37">
        <v>41463</v>
      </c>
    </row>
    <row r="26" spans="1:4">
      <c r="A26" s="90" t="s">
        <v>43</v>
      </c>
      <c r="B26" s="16"/>
      <c r="C26" s="37">
        <v>-799703</v>
      </c>
      <c r="D26" s="37">
        <v>-776899</v>
      </c>
    </row>
    <row r="27" spans="1:4">
      <c r="A27" s="90" t="s">
        <v>103</v>
      </c>
      <c r="B27" s="16"/>
      <c r="C27" s="37">
        <v>8872</v>
      </c>
      <c r="D27" s="37"/>
    </row>
    <row r="28" spans="1:4" ht="25.5">
      <c r="A28" s="20" t="s">
        <v>44</v>
      </c>
      <c r="B28" s="53"/>
      <c r="C28" s="54">
        <f>SUM(C24:C27)</f>
        <v>1764627</v>
      </c>
      <c r="D28" s="54">
        <f>SUM(D24:D27)</f>
        <v>1585777</v>
      </c>
    </row>
    <row r="29" spans="1:4">
      <c r="A29" s="10"/>
      <c r="B29" s="11"/>
      <c r="C29" s="32"/>
      <c r="D29" s="32"/>
    </row>
    <row r="30" spans="1:4">
      <c r="A30" s="36" t="s">
        <v>45</v>
      </c>
      <c r="B30" s="55"/>
      <c r="C30" s="32"/>
      <c r="D30" s="32"/>
    </row>
    <row r="31" spans="1:4">
      <c r="A31" s="49" t="s">
        <v>92</v>
      </c>
      <c r="B31" s="11"/>
      <c r="C31" s="32">
        <v>-123650</v>
      </c>
      <c r="D31" s="32">
        <v>-92101</v>
      </c>
    </row>
    <row r="32" spans="1:4">
      <c r="A32" s="49" t="s">
        <v>93</v>
      </c>
      <c r="B32" s="11"/>
      <c r="C32" s="56">
        <v>157</v>
      </c>
      <c r="D32" s="56">
        <v>42946</v>
      </c>
    </row>
    <row r="33" spans="1:4">
      <c r="A33" s="49" t="s">
        <v>94</v>
      </c>
      <c r="B33" s="11"/>
      <c r="C33" s="56"/>
      <c r="D33" s="56"/>
    </row>
    <row r="34" spans="1:4">
      <c r="A34" s="49" t="s">
        <v>5</v>
      </c>
      <c r="B34" s="11"/>
      <c r="C34" s="32"/>
      <c r="D34" s="32">
        <v>-474875</v>
      </c>
    </row>
    <row r="35" spans="1:4">
      <c r="A35" s="49" t="s">
        <v>102</v>
      </c>
      <c r="B35" s="11"/>
      <c r="C35" s="32"/>
      <c r="D35" s="32"/>
    </row>
    <row r="36" spans="1:4">
      <c r="A36" s="49" t="s">
        <v>95</v>
      </c>
      <c r="B36" s="11"/>
      <c r="C36" s="37">
        <v>-1739877</v>
      </c>
      <c r="D36" s="37">
        <v>-4489006</v>
      </c>
    </row>
    <row r="37" spans="1:4">
      <c r="A37" s="49" t="s">
        <v>60</v>
      </c>
      <c r="B37" s="11"/>
      <c r="C37" s="37">
        <v>0</v>
      </c>
      <c r="D37" s="37">
        <v>0</v>
      </c>
    </row>
    <row r="38" spans="1:4">
      <c r="A38" s="49" t="s">
        <v>104</v>
      </c>
      <c r="B38" s="11"/>
      <c r="C38" s="37"/>
      <c r="D38" s="37"/>
    </row>
    <row r="39" spans="1:4">
      <c r="A39" s="49" t="s">
        <v>96</v>
      </c>
      <c r="B39" s="16"/>
      <c r="C39" s="37">
        <v>2263</v>
      </c>
      <c r="D39" s="37">
        <v>2380</v>
      </c>
    </row>
    <row r="40" spans="1:4" ht="25.5">
      <c r="A40" s="20" t="s">
        <v>56</v>
      </c>
      <c r="B40" s="53"/>
      <c r="C40" s="54">
        <f>SUM(C31:C39)</f>
        <v>-1861107</v>
      </c>
      <c r="D40" s="54">
        <f>SUM(D31:D39)</f>
        <v>-5010656</v>
      </c>
    </row>
    <row r="41" spans="1:4">
      <c r="A41" s="10"/>
      <c r="B41" s="11"/>
      <c r="C41" s="32"/>
      <c r="D41" s="32"/>
    </row>
    <row r="42" spans="1:4">
      <c r="A42" s="36" t="s">
        <v>46</v>
      </c>
      <c r="B42" s="18"/>
      <c r="C42" s="57"/>
      <c r="D42" s="57"/>
    </row>
    <row r="43" spans="1:4">
      <c r="A43" s="90" t="s">
        <v>61</v>
      </c>
      <c r="B43" s="16"/>
      <c r="C43" s="104">
        <v>2846090</v>
      </c>
      <c r="D43" s="37">
        <v>1007150</v>
      </c>
    </row>
    <row r="44" spans="1:4">
      <c r="A44" s="90" t="s">
        <v>47</v>
      </c>
      <c r="B44" s="16"/>
      <c r="C44" s="37">
        <v>0</v>
      </c>
      <c r="D44" s="37"/>
    </row>
    <row r="45" spans="1:4">
      <c r="A45" s="90" t="s">
        <v>97</v>
      </c>
      <c r="B45" s="16"/>
      <c r="C45" s="101">
        <v>-2257380</v>
      </c>
      <c r="D45" s="37"/>
    </row>
    <row r="46" spans="1:4" ht="25.5">
      <c r="A46" s="20" t="s">
        <v>57</v>
      </c>
      <c r="B46" s="21"/>
      <c r="C46" s="54">
        <f>SUM(C43:C45)</f>
        <v>588710</v>
      </c>
      <c r="D46" s="54">
        <f>SUM(D43:D45)</f>
        <v>1007150</v>
      </c>
    </row>
    <row r="47" spans="1:4">
      <c r="A47" s="13"/>
      <c r="B47" s="14"/>
      <c r="C47" s="39"/>
      <c r="D47" s="39"/>
    </row>
    <row r="48" spans="1:4">
      <c r="A48" s="49" t="s">
        <v>48</v>
      </c>
      <c r="B48" s="11"/>
      <c r="C48" s="32">
        <f>C28+C40+C46</f>
        <v>492230</v>
      </c>
      <c r="D48" s="32">
        <f>D28+D40+D46</f>
        <v>-2417729</v>
      </c>
    </row>
    <row r="49" spans="1:4">
      <c r="A49" s="49" t="s">
        <v>35</v>
      </c>
      <c r="B49" s="11"/>
      <c r="C49" s="32">
        <v>37671</v>
      </c>
      <c r="D49" s="32">
        <v>-19631</v>
      </c>
    </row>
    <row r="50" spans="1:4">
      <c r="A50" s="15" t="s">
        <v>118</v>
      </c>
      <c r="B50" s="16"/>
      <c r="C50" s="37">
        <v>190119</v>
      </c>
      <c r="D50" s="37">
        <v>2527780</v>
      </c>
    </row>
    <row r="51" spans="1:4" ht="19.5" customHeight="1">
      <c r="A51" s="20" t="s">
        <v>62</v>
      </c>
      <c r="B51" s="53"/>
      <c r="C51" s="38">
        <f>SUM(C48:C50)</f>
        <v>720020</v>
      </c>
      <c r="D51" s="38">
        <f>SUM(D48:D50)</f>
        <v>90420</v>
      </c>
    </row>
    <row r="52" spans="1:4" ht="16.899999999999999" customHeight="1">
      <c r="A52" s="13"/>
      <c r="B52" s="102"/>
      <c r="C52" s="39"/>
      <c r="D52" s="39"/>
    </row>
    <row r="53" spans="1:4" hidden="1">
      <c r="A53" s="13"/>
      <c r="B53" s="102"/>
      <c r="C53" s="39"/>
      <c r="D53" s="39"/>
    </row>
    <row r="54" spans="1:4" ht="9" hidden="1" customHeight="1">
      <c r="A54" s="48"/>
      <c r="B54" s="45"/>
      <c r="C54" s="32"/>
      <c r="D54" s="32"/>
    </row>
    <row r="55" spans="1:4" hidden="1">
      <c r="A55" s="48"/>
      <c r="B55" s="45"/>
      <c r="C55" s="32"/>
      <c r="D55" s="32"/>
    </row>
    <row r="56" spans="1:4">
      <c r="A56" s="48"/>
      <c r="B56" s="45"/>
      <c r="C56" s="32"/>
      <c r="D56" s="32"/>
    </row>
    <row r="57" spans="1:4" ht="29.25" customHeight="1">
      <c r="A57" s="22" t="s">
        <v>23</v>
      </c>
      <c r="B57" s="22"/>
      <c r="C57" s="3" t="s">
        <v>112</v>
      </c>
      <c r="D57" s="3"/>
    </row>
    <row r="58" spans="1:4">
      <c r="A58" s="22"/>
      <c r="B58" s="22"/>
      <c r="C58" s="3"/>
      <c r="D58" s="3"/>
    </row>
    <row r="59" spans="1:4" ht="1.9" customHeight="1">
      <c r="A59" s="22"/>
      <c r="B59" s="22"/>
      <c r="C59" s="3"/>
      <c r="D59" s="3"/>
    </row>
    <row r="60" spans="1:4">
      <c r="A60" s="22" t="s">
        <v>24</v>
      </c>
      <c r="B60" s="22"/>
      <c r="C60" s="3" t="s">
        <v>74</v>
      </c>
      <c r="D60" s="3"/>
    </row>
  </sheetData>
  <pageMargins left="0.59055118110236227" right="0.11811023622047245" top="0" bottom="0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2019-07-26T04:30:43Z</cp:lastPrinted>
  <dcterms:created xsi:type="dcterms:W3CDTF">2014-05-15T07:31:14Z</dcterms:created>
  <dcterms:modified xsi:type="dcterms:W3CDTF">2019-07-26T05:35:24Z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