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80" yWindow="840" windowWidth="19440" windowHeight="8520" activeTab="1"/>
  </bookViews>
  <sheets>
    <sheet name="ОПУ" sheetId="2" r:id="rId1"/>
    <sheet name="Баланс" sheetId="1" r:id="rId2"/>
    <sheet name="ОИК" sheetId="4" r:id="rId3"/>
    <sheet name="ОДДС с изм.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25725"/>
</workbook>
</file>

<file path=xl/calcChain.xml><?xml version="1.0" encoding="utf-8"?>
<calcChain xmlns="http://schemas.openxmlformats.org/spreadsheetml/2006/main">
  <c r="D47" i="1"/>
  <c r="D43"/>
  <c r="D20"/>
  <c r="D21"/>
  <c r="D15"/>
  <c r="D16"/>
  <c r="D51" i="5"/>
  <c r="D28"/>
  <c r="D24"/>
  <c r="C28" l="1"/>
  <c r="C24"/>
  <c r="D46" l="1"/>
  <c r="D40"/>
  <c r="D16" l="1"/>
  <c r="D9" i="2" l="1"/>
  <c r="D13" s="1"/>
  <c r="D17" s="1"/>
  <c r="D19" s="1"/>
  <c r="D21" s="1"/>
  <c r="D23" s="1"/>
  <c r="C22" i="4" l="1"/>
  <c r="C24" s="1"/>
  <c r="C9" i="2" l="1"/>
  <c r="C13" s="1"/>
  <c r="C50" i="5" l="1"/>
  <c r="C17" i="2" l="1"/>
  <c r="D49" i="1" l="1"/>
  <c r="D41"/>
  <c r="D35"/>
  <c r="D28"/>
  <c r="D18"/>
  <c r="D29" l="1"/>
  <c r="D50"/>
  <c r="D51" s="1"/>
  <c r="D54"/>
  <c r="D52" l="1"/>
  <c r="E19" i="4"/>
  <c r="E20"/>
  <c r="E21"/>
  <c r="C28" i="1" l="1"/>
  <c r="C46" i="5"/>
  <c r="C40"/>
  <c r="C18" i="1" l="1"/>
  <c r="C49" l="1"/>
  <c r="C41"/>
  <c r="C35"/>
  <c r="C29"/>
  <c r="E10" i="4"/>
  <c r="D14"/>
  <c r="D16" s="1"/>
  <c r="C14"/>
  <c r="C16" s="1"/>
  <c r="E12"/>
  <c r="E13"/>
  <c r="C54" i="1" l="1"/>
  <c r="E14" i="4"/>
  <c r="C50" i="1"/>
  <c r="C51" s="1"/>
  <c r="C52" s="1"/>
  <c r="E8" i="4"/>
  <c r="E16" l="1"/>
  <c r="C21" i="2" l="1"/>
  <c r="C16" i="5"/>
  <c r="C48" s="1"/>
  <c r="C23" i="2" l="1"/>
  <c r="D18" i="4"/>
  <c r="C51" i="5"/>
  <c r="E18" i="4" l="1"/>
  <c r="E22" s="1"/>
  <c r="E24" s="1"/>
  <c r="E25" s="1"/>
  <c r="D22"/>
  <c r="D24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14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14
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21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21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6250-7430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6250-7430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101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101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3130 конец - начало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3130 конец - начало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сч 1150 - 1000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сч 1150 - 1000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1030 - 3110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1030 - 3110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1030 3050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1030 3050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1253 - 1000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1253 - 1000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1030-3010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1030-3010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30400 дт1030-кд1030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30400 дт1030-кд1030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6250-7430</t>
        </r>
      </text>
    </comment>
    <comment ref="D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6250-7430</t>
        </r>
      </text>
    </comment>
  </commentList>
</comments>
</file>

<file path=xl/sharedStrings.xml><?xml version="1.0" encoding="utf-8"?>
<sst xmlns="http://schemas.openxmlformats.org/spreadsheetml/2006/main" count="158" uniqueCount="124">
  <si>
    <t>Дополнительно оплаченный капитал</t>
  </si>
  <si>
    <t>В тысячах тенге</t>
  </si>
  <si>
    <t xml:space="preserve">Активы </t>
  </si>
  <si>
    <t>Долгосрочные активы</t>
  </si>
  <si>
    <t>Нематериальные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</si>
  <si>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</si>
  <si>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</si>
  <si>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</si>
  <si>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</si>
  <si>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Денежные средства и их эквиваленты</t>
  </si>
  <si>
    <t>ВСЕГО АКТИВОВ</t>
  </si>
  <si>
    <t>Капитал</t>
  </si>
  <si>
    <t>Выпущенные акции</t>
  </si>
  <si>
    <t>Итого капитал</t>
  </si>
  <si>
    <t>Долгосрочные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</si>
  <si>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</si>
  <si>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</si>
  <si>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</si>
  <si>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</si>
  <si>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</si>
  <si>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</si>
  <si>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</si>
  <si>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</si>
  <si>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</si>
  <si>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</si>
  <si>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Административные расходы</t>
  </si>
  <si>
    <t>Амортизация дисконта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</si>
  <si>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</si>
  <si>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</si>
  <si>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</si>
  <si>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</si>
  <si>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</si>
  <si>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</si>
  <si>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</si>
  <si>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</si>
  <si>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</si>
  <si>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</si>
  <si>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</si>
  <si>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</si>
  <si>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</si>
  <si>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</si>
  <si>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</si>
  <si>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</si>
  <si>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</si>
  <si>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</si>
  <si>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</si>
  <si>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Выплата полученного процентного займа</t>
  </si>
  <si>
    <t>Чистое изменение в денежных средствах и их эквивалентах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</si>
  <si>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</si>
  <si>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</si>
  <si>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</si>
  <si>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</si>
  <si>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</si>
  <si>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</si>
  <si>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</si>
  <si>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</si>
  <si>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</si>
  <si>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</si>
  <si>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</si>
  <si>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</si>
  <si>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</si>
  <si>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</si>
  <si>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</si>
  <si>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</si>
  <si>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</si>
  <si>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</si>
  <si>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</si>
  <si>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Прочие операционные доходы (расходы)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</si>
  <si>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</si>
  <si>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</si>
  <si>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</si>
  <si>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</si>
  <si>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</si>
  <si>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ПРОМЕЖУТОЧНЫЙ ОТЧЕТ О ФИНАНСОВОМ ПОЛОЖЕНИИ</t>
  </si>
  <si>
    <t>Основные средства</t>
  </si>
  <si>
    <t>Незавершенное строительство</t>
  </si>
  <si>
    <t>Инвестиционное имущество</t>
  </si>
  <si>
    <t>Прочие долгосрочные активы</t>
  </si>
  <si>
    <t>Финансовые активы, удерживаемые до погашения</t>
  </si>
  <si>
    <t>Дебиторская задолженность</t>
  </si>
  <si>
    <t>Переплата по КПН</t>
  </si>
  <si>
    <t>Нераспределенная прибыль</t>
  </si>
  <si>
    <t>Отложенные налоговые обязательства</t>
  </si>
  <si>
    <t>Прочие финансовые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</si>
  <si>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</si>
  <si>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</si>
  <si>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</si>
  <si>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</si>
  <si>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Изменения в прочих текущих обязательств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</si>
  <si>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</si>
  <si>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</si>
  <si>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</si>
  <si>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</si>
  <si>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Займы, выданные</t>
  </si>
  <si>
    <t>Погашение займа, выданного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</si>
  <si>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</si>
  <si>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</si>
  <si>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</si>
  <si>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</si>
  <si>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</si>
  <si>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Реализация прочих финансовых апктивов</t>
  </si>
  <si>
    <t>Выплаченные  проценты</t>
  </si>
  <si>
    <t>Прочие поступления</t>
  </si>
  <si>
    <t>Вознагражния работникам</t>
  </si>
  <si>
    <t>Авансы полученные и прочие краткосрочные обязательства</t>
  </si>
  <si>
    <t>Производные финансовые  инструменты</t>
  </si>
  <si>
    <t>Прочие долгосрочные обязательства</t>
  </si>
  <si>
    <t>Изменения в учетной политике МСФО 9 и 15</t>
  </si>
  <si>
    <t>31 марта 2021 г.</t>
  </si>
  <si>
    <t>31 декабря  2020 г.</t>
  </si>
  <si>
    <t>За 3 месяц , закончивщийся 31 марта  2021 года</t>
  </si>
  <si>
    <t>За 3 месяца , закончивщийся 31  марта 2021 года</t>
  </si>
  <si>
    <t>За 3 месяца , закончивщийся 31 марта  2021 года</t>
  </si>
  <si>
    <t>На 1 января 2020 года</t>
  </si>
  <si>
    <t>На 31 декабря 2020 года</t>
  </si>
  <si>
    <t>На 31 марта 2021  года</t>
  </si>
  <si>
    <t>Нагатаев М.С.</t>
  </si>
  <si>
    <t>Краснянская Л.Н.</t>
  </si>
  <si>
    <t>Денежные средства и их эквиваленты на 1 января 2021 г.</t>
  </si>
  <si>
    <t>31 марта  2020 г.</t>
  </si>
  <si>
    <t>31 марта 2020 г.</t>
  </si>
  <si>
    <t>Горнорудные активы</t>
  </si>
  <si>
    <t>Займы выданные</t>
  </si>
  <si>
    <t>Обязательства по ликвидации активов</t>
  </si>
</sst>
</file>

<file path=xl/styles.xml><?xml version="1.0" encoding="utf-8"?>
<styleSheet xmlns="http://schemas.openxmlformats.org/spreadsheetml/2006/main">
  <numFmts count="198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(* #,##0.00_);_(* \(#,##0.00\);_(* \-_);_(@_)"/>
  </numFmts>
  <fonts count="25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3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3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4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249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49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2" fontId="95" fillId="7" borderId="0" applyBorder="0"/>
    <xf numFmtId="172" fontId="95" fillId="7" borderId="9" applyBorder="0"/>
    <xf numFmtId="253" fontId="95" fillId="7" borderId="9" applyBorder="0"/>
    <xf numFmtId="9" fontId="95" fillId="7" borderId="11" applyBorder="0"/>
    <xf numFmtId="214" fontId="95" fillId="7" borderId="0" applyBorder="0"/>
    <xf numFmtId="250" fontId="95" fillId="7" borderId="18" applyBorder="0"/>
    <xf numFmtId="254" fontId="96" fillId="0" borderId="0" applyFill="0" applyBorder="0" applyProtection="0"/>
    <xf numFmtId="255" fontId="84" fillId="0" borderId="0" applyFont="0" applyFill="0" applyBorder="0" applyAlignment="0" applyProtection="0"/>
    <xf numFmtId="255" fontId="84" fillId="0" borderId="0" applyFont="0" applyFill="0" applyBorder="0" applyAlignment="0" applyProtection="0"/>
    <xf numFmtId="256" fontId="97" fillId="0" borderId="0" applyFill="0" applyBorder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10" applyFill="0" applyProtection="0"/>
    <xf numFmtId="0" fontId="7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85" fillId="0" borderId="0" applyFont="0" applyFill="0" applyBorder="0" applyAlignment="0" applyProtection="0"/>
    <xf numFmtId="265" fontId="85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252" fontId="82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3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6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173" fontId="78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69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8" fontId="97" fillId="0" borderId="0" applyFill="0" applyBorder="0" applyProtection="0"/>
    <xf numFmtId="0" fontId="9" fillId="0" borderId="0" applyFill="0" applyBorder="0" applyProtection="0"/>
    <xf numFmtId="268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10" applyFill="0" applyProtection="0"/>
    <xf numFmtId="269" fontId="9" fillId="0" borderId="10" applyFill="0" applyProtection="0"/>
    <xf numFmtId="268" fontId="97" fillId="0" borderId="10" applyFill="0" applyProtection="0"/>
    <xf numFmtId="269" fontId="9" fillId="0" borderId="10" applyFill="0" applyProtection="0"/>
    <xf numFmtId="269" fontId="9" fillId="0" borderId="10" applyFill="0" applyProtection="0"/>
    <xf numFmtId="268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70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4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5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7" fontId="43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8" fillId="0" borderId="23" applyFill="0" applyBorder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8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9" fontId="115" fillId="17" borderId="24" applyAlignment="0">
      <protection locked="0"/>
    </xf>
    <xf numFmtId="280" fontId="115" fillId="17" borderId="24" applyAlignment="0">
      <protection locked="0"/>
    </xf>
    <xf numFmtId="280" fontId="69" fillId="0" borderId="0" applyFill="0" applyBorder="0" applyAlignment="0" applyProtection="0"/>
    <xf numFmtId="279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1" fontId="117" fillId="0" borderId="0" applyNumberFormat="0" applyFont="0" applyFill="0" applyBorder="0" applyProtection="0"/>
    <xf numFmtId="172" fontId="118" fillId="0" borderId="0" applyFill="0" applyBorder="0">
      <alignment horizontal="left"/>
    </xf>
    <xf numFmtId="282" fontId="119" fillId="0" borderId="0">
      <alignment horizontal="right"/>
    </xf>
    <xf numFmtId="283" fontId="98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50" fontId="67" fillId="0" borderId="0" applyFill="0" applyBorder="0"/>
    <xf numFmtId="0" fontId="18" fillId="0" borderId="0" applyFont="0" applyFill="0" applyBorder="0" applyAlignment="0" applyProtection="0"/>
    <xf numFmtId="172" fontId="67" fillId="0" borderId="11" applyFill="0" applyBorder="0"/>
    <xf numFmtId="252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3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7" fontId="80" fillId="12" borderId="0" applyFont="0" applyFill="0" applyBorder="0" applyAlignment="0" applyProtection="0">
      <alignment vertical="top"/>
    </xf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1" fontId="43" fillId="0" borderId="0" applyFont="0" applyFill="0" applyBorder="0" applyAlignment="0" applyProtection="0"/>
    <xf numFmtId="292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0" fontId="45" fillId="0" borderId="0" applyFont="0" applyFill="0" applyBorder="0" applyAlignment="0" applyProtection="0"/>
    <xf numFmtId="293" fontId="48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1" fontId="162" fillId="0" borderId="0"/>
    <xf numFmtId="0" fontId="162" fillId="0" borderId="0"/>
    <xf numFmtId="301" fontId="162" fillId="0" borderId="0"/>
    <xf numFmtId="301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9" fontId="43" fillId="0" borderId="0" applyFont="0" applyFill="0" applyBorder="0" applyAlignment="0" applyProtection="0"/>
    <xf numFmtId="179" fontId="14" fillId="0" borderId="0">
      <protection locked="0"/>
    </xf>
    <xf numFmtId="310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1" fontId="43" fillId="0" borderId="0" applyFont="0" applyFill="0" applyBorder="0" applyAlignment="0" applyProtection="0"/>
    <xf numFmtId="179" fontId="14" fillId="0" borderId="0">
      <protection locked="0"/>
    </xf>
    <xf numFmtId="312" fontId="166" fillId="0" borderId="0" applyFont="0" applyFill="0" applyBorder="0" applyAlignment="0" applyProtection="0"/>
    <xf numFmtId="253" fontId="67" fillId="0" borderId="0" applyFill="0" applyBorder="0"/>
    <xf numFmtId="309" fontId="43" fillId="0" borderId="0" applyFont="0" applyFill="0" applyBorder="0" applyAlignment="0" applyProtection="0"/>
    <xf numFmtId="311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313" fontId="75" fillId="0" borderId="0" applyFont="0" applyFill="0" applyBorder="0" applyAlignment="0" applyProtection="0"/>
    <xf numFmtId="314" fontId="84" fillId="0" borderId="0" applyFont="0" applyFill="0" applyBorder="0" applyAlignment="0" applyProtection="0"/>
    <xf numFmtId="315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7" fontId="20" fillId="0" borderId="0" applyFont="0" applyFill="0" applyBorder="0" applyAlignment="0" applyProtection="0"/>
    <xf numFmtId="318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9" fontId="86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1" fontId="84" fillId="0" borderId="0" applyFont="0" applyFill="0" applyBorder="0" applyAlignment="0" applyProtection="0"/>
    <xf numFmtId="10" fontId="171" fillId="0" borderId="0"/>
    <xf numFmtId="322" fontId="86" fillId="0" borderId="0" applyFont="0" applyFill="0" applyBorder="0" applyAlignment="0" applyProtection="0"/>
    <xf numFmtId="323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6" fontId="82" fillId="0" borderId="0" applyFont="0" applyFill="0" applyBorder="0" applyAlignment="0" applyProtection="0"/>
    <xf numFmtId="286" fontId="87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4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50" fontId="67" fillId="0" borderId="0" applyFill="0" applyBorder="0"/>
    <xf numFmtId="171" fontId="2" fillId="0" borderId="0" applyFont="0" applyFill="0" applyBorder="0" applyAlignment="0" applyProtection="0"/>
    <xf numFmtId="37" fontId="173" fillId="7" borderId="25"/>
    <xf numFmtId="325" fontId="7" fillId="0" borderId="0"/>
    <xf numFmtId="326" fontId="7" fillId="0" borderId="0"/>
    <xf numFmtId="37" fontId="173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7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9" fontId="107" fillId="22" borderId="0">
      <protection locked="0"/>
    </xf>
    <xf numFmtId="38" fontId="48" fillId="0" borderId="0" applyFont="0" applyFill="0" applyBorder="0" applyAlignment="0" applyProtection="0"/>
    <xf numFmtId="24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30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2" fontId="31" fillId="0" borderId="0"/>
    <xf numFmtId="0" fontId="7" fillId="0" borderId="0"/>
    <xf numFmtId="172" fontId="31" fillId="0" borderId="0"/>
    <xf numFmtId="172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5" fontId="2" fillId="0" borderId="0" applyFont="0" applyFill="0" applyBorder="0" applyAlignment="0" applyProtection="0"/>
    <xf numFmtId="0" fontId="92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5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6" fontId="72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0" fontId="20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9" fontId="72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40" fontId="37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5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2" fontId="214" fillId="27" borderId="0" applyAlignment="0">
      <alignment horizontal="left" indent="2"/>
      <protection hidden="1"/>
    </xf>
    <xf numFmtId="341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3" fontId="2" fillId="0" borderId="0" applyFont="0" applyFill="0" applyBorder="0" applyAlignment="0" applyProtection="0"/>
    <xf numFmtId="293" fontId="217" fillId="0" borderId="0" applyFont="0" applyFill="0" applyBorder="0" applyAlignment="0" applyProtection="0"/>
    <xf numFmtId="344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5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346" fontId="217" fillId="0" borderId="0" applyFont="0" applyFill="0" applyBorder="0" applyAlignment="0" applyProtection="0"/>
    <xf numFmtId="347" fontId="43" fillId="0" borderId="0" applyFont="0" applyFill="0" applyBorder="0" applyAlignment="0" applyProtection="0"/>
    <xf numFmtId="348" fontId="217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50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1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5" fontId="239" fillId="0" borderId="0" applyFont="0" applyFill="0" applyBorder="0" applyAlignment="0" applyProtection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4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4" fontId="241" fillId="0" borderId="50" applyFont="0" applyFill="0" applyBorder="0" applyAlignment="0" applyProtection="0">
      <alignment horizontal="center" vertical="center" wrapText="1"/>
    </xf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5" fontId="90" fillId="0" borderId="0" applyFont="0" applyFill="0" applyBorder="0" applyAlignment="0" applyProtection="0"/>
    <xf numFmtId="172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37" fillId="0" borderId="0" applyFont="0" applyFill="0" applyBorder="0" applyAlignment="0" applyProtection="0"/>
    <xf numFmtId="171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9" fontId="246" fillId="0" borderId="0" applyFont="0" applyFill="0" applyBorder="0" applyAlignment="0" applyProtection="0"/>
    <xf numFmtId="0" fontId="247" fillId="0" borderId="0"/>
    <xf numFmtId="250" fontId="20" fillId="0" borderId="0" applyFont="0" applyFill="0" applyBorder="0" applyAlignment="0" applyProtection="0"/>
    <xf numFmtId="0" fontId="28" fillId="0" borderId="0"/>
  </cellStyleXfs>
  <cellXfs count="117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 applyAlignment="1"/>
    <xf numFmtId="0" fontId="249" fillId="5" borderId="5" xfId="0" applyFont="1" applyFill="1" applyBorder="1" applyAlignment="1"/>
    <xf numFmtId="0" fontId="38" fillId="5" borderId="5" xfId="0" applyFont="1" applyFill="1" applyBorder="1"/>
    <xf numFmtId="0" fontId="249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0" fillId="5" borderId="51" xfId="0" applyFont="1" applyFill="1" applyBorder="1" applyAlignment="1">
      <alignment horizont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0" fontId="38" fillId="5" borderId="51" xfId="0" applyFont="1" applyFill="1" applyBorder="1" applyAlignment="1">
      <alignment horizontal="center" wrapText="1"/>
    </xf>
    <xf numFmtId="0" fontId="251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1" fillId="5" borderId="0" xfId="0" applyFont="1" applyFill="1" applyAlignment="1">
      <alignment wrapText="1"/>
    </xf>
    <xf numFmtId="0" fontId="250" fillId="5" borderId="0" xfId="0" applyFont="1" applyFill="1" applyAlignment="1">
      <alignment horizontal="center" wrapText="1"/>
    </xf>
    <xf numFmtId="0" fontId="251" fillId="5" borderId="52" xfId="0" applyFont="1" applyFill="1" applyBorder="1" applyAlignment="1">
      <alignment wrapText="1"/>
    </xf>
    <xf numFmtId="0" fontId="250" fillId="5" borderId="52" xfId="0" applyFont="1" applyFill="1" applyBorder="1" applyAlignment="1">
      <alignment horizontal="center" wrapText="1"/>
    </xf>
    <xf numFmtId="0" fontId="38" fillId="5" borderId="0" xfId="0" applyFont="1" applyFill="1" applyAlignment="1"/>
    <xf numFmtId="174" fontId="38" fillId="5" borderId="0" xfId="0" applyNumberFormat="1" applyFont="1" applyFill="1"/>
    <xf numFmtId="0" fontId="250" fillId="5" borderId="52" xfId="0" applyFont="1" applyFill="1" applyBorder="1"/>
    <xf numFmtId="0" fontId="253" fillId="5" borderId="0" xfId="0" applyFont="1" applyFill="1"/>
    <xf numFmtId="43" fontId="38" fillId="5" borderId="0" xfId="0" applyNumberFormat="1" applyFont="1" applyFill="1"/>
    <xf numFmtId="14" fontId="38" fillId="5" borderId="5" xfId="0" applyNumberFormat="1" applyFont="1" applyFill="1" applyBorder="1" applyAlignment="1"/>
    <xf numFmtId="14" fontId="249" fillId="5" borderId="5" xfId="0" applyNumberFormat="1" applyFont="1" applyFill="1" applyBorder="1" applyAlignment="1"/>
    <xf numFmtId="0" fontId="253" fillId="5" borderId="0" xfId="0" applyFont="1" applyFill="1" applyAlignment="1"/>
    <xf numFmtId="283" fontId="38" fillId="5" borderId="0" xfId="0" applyNumberFormat="1" applyFont="1" applyFill="1" applyAlignment="1">
      <alignment wrapText="1"/>
    </xf>
    <xf numFmtId="174" fontId="38" fillId="5" borderId="0" xfId="0" applyNumberFormat="1" applyFont="1" applyFill="1" applyAlignment="1">
      <alignment wrapText="1"/>
    </xf>
    <xf numFmtId="0" fontId="250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4" fontId="38" fillId="5" borderId="52" xfId="0" applyNumberFormat="1" applyFont="1" applyFill="1" applyBorder="1" applyAlignment="1">
      <alignment wrapText="1"/>
    </xf>
    <xf numFmtId="0" fontId="250" fillId="5" borderId="0" xfId="0" applyFont="1" applyFill="1" applyAlignment="1">
      <alignment wrapText="1"/>
    </xf>
    <xf numFmtId="174" fontId="38" fillId="5" borderId="0" xfId="0" applyNumberFormat="1" applyFont="1" applyFill="1" applyBorder="1" applyAlignment="1">
      <alignment wrapText="1"/>
    </xf>
    <xf numFmtId="174" fontId="250" fillId="5" borderId="52" xfId="0" applyNumberFormat="1" applyFont="1" applyFill="1" applyBorder="1" applyAlignment="1">
      <alignment wrapText="1"/>
    </xf>
    <xf numFmtId="174" fontId="250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>
      <alignment horizontal="center"/>
    </xf>
    <xf numFmtId="174" fontId="38" fillId="5" borderId="53" xfId="0" applyNumberFormat="1" applyFont="1" applyFill="1" applyBorder="1" applyAlignment="1">
      <alignment wrapText="1"/>
    </xf>
    <xf numFmtId="0" fontId="250" fillId="5" borderId="51" xfId="0" applyFont="1" applyFill="1" applyBorder="1" applyAlignment="1"/>
    <xf numFmtId="0" fontId="250" fillId="5" borderId="51" xfId="0" applyFont="1" applyFill="1" applyBorder="1" applyAlignment="1">
      <alignment horizontal="center" vertical="center"/>
    </xf>
    <xf numFmtId="37" fontId="38" fillId="5" borderId="0" xfId="5178" applyNumberFormat="1" applyFont="1" applyFill="1"/>
    <xf numFmtId="14" fontId="253" fillId="5" borderId="0" xfId="0" applyNumberFormat="1" applyFont="1" applyFill="1" applyAlignment="1"/>
    <xf numFmtId="0" fontId="253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0" fillId="5" borderId="53" xfId="0" applyFont="1" applyFill="1" applyBorder="1" applyAlignment="1">
      <alignment wrapText="1"/>
    </xf>
    <xf numFmtId="0" fontId="250" fillId="5" borderId="53" xfId="0" applyFont="1" applyFill="1" applyBorder="1" applyAlignment="1">
      <alignment horizontal="center" wrapText="1"/>
    </xf>
    <xf numFmtId="0" fontId="251" fillId="5" borderId="52" xfId="0" applyFont="1" applyFill="1" applyBorder="1" applyAlignment="1">
      <alignment horizontal="center" wrapText="1"/>
    </xf>
    <xf numFmtId="0" fontId="252" fillId="5" borderId="0" xfId="0" applyFont="1" applyFill="1" applyAlignment="1">
      <alignment horizontal="center" wrapText="1"/>
    </xf>
    <xf numFmtId="172" fontId="38" fillId="5" borderId="0" xfId="0" applyNumberFormat="1" applyFont="1" applyFill="1"/>
    <xf numFmtId="0" fontId="250" fillId="5" borderId="0" xfId="0" applyFont="1" applyFill="1" applyAlignment="1"/>
    <xf numFmtId="14" fontId="249" fillId="5" borderId="0" xfId="0" applyNumberFormat="1" applyFont="1" applyFill="1" applyAlignment="1">
      <alignment horizontal="left"/>
    </xf>
    <xf numFmtId="0" fontId="250" fillId="5" borderId="51" xfId="0" applyFont="1" applyFill="1" applyBorder="1" applyAlignment="1">
      <alignment horizontal="center" vertical="center" wrapText="1"/>
    </xf>
    <xf numFmtId="0" fontId="253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vertical="top"/>
    </xf>
    <xf numFmtId="0" fontId="250" fillId="5" borderId="0" xfId="0" applyFont="1" applyFill="1" applyBorder="1" applyAlignment="1">
      <alignment horizontal="center" vertical="top" wrapText="1"/>
    </xf>
    <xf numFmtId="174" fontId="250" fillId="5" borderId="52" xfId="0" applyNumberFormat="1" applyFont="1" applyFill="1" applyBorder="1" applyAlignment="1"/>
    <xf numFmtId="174" fontId="250" fillId="5" borderId="0" xfId="0" applyNumberFormat="1" applyFont="1" applyFill="1" applyBorder="1" applyAlignment="1"/>
    <xf numFmtId="174" fontId="38" fillId="5" borderId="0" xfId="0" applyNumberFormat="1" applyFont="1" applyFill="1" applyBorder="1" applyAlignment="1"/>
    <xf numFmtId="174" fontId="38" fillId="5" borderId="0" xfId="0" applyNumberFormat="1" applyFont="1" applyFill="1" applyBorder="1" applyAlignment="1">
      <alignment vertical="top"/>
    </xf>
    <xf numFmtId="174" fontId="38" fillId="5" borderId="51" xfId="0" applyNumberFormat="1" applyFont="1" applyFill="1" applyBorder="1" applyAlignment="1"/>
    <xf numFmtId="37" fontId="248" fillId="5" borderId="0" xfId="5178" applyNumberFormat="1" applyFont="1" applyFill="1"/>
    <xf numFmtId="0" fontId="254" fillId="5" borderId="0" xfId="0" applyFont="1" applyFill="1"/>
    <xf numFmtId="0" fontId="255" fillId="5" borderId="0" xfId="0" applyFont="1" applyFill="1"/>
    <xf numFmtId="0" fontId="38" fillId="5" borderId="0" xfId="0" applyFont="1" applyFill="1" applyAlignment="1">
      <alignment horizontal="left" vertical="top" wrapText="1" indent="1"/>
    </xf>
    <xf numFmtId="174" fontId="38" fillId="5" borderId="0" xfId="0" applyNumberFormat="1" applyFont="1" applyFill="1" applyBorder="1" applyAlignment="1">
      <alignment horizontal="right" vertical="top" wrapText="1"/>
    </xf>
    <xf numFmtId="0" fontId="38" fillId="5" borderId="51" xfId="0" applyFont="1" applyFill="1" applyBorder="1" applyAlignment="1">
      <alignment horizontal="left" vertical="top" wrapText="1" indent="1"/>
    </xf>
    <xf numFmtId="174" fontId="38" fillId="5" borderId="51" xfId="0" applyNumberFormat="1" applyFont="1" applyFill="1" applyBorder="1" applyAlignment="1">
      <alignment horizontal="right" vertical="top" wrapText="1"/>
    </xf>
    <xf numFmtId="0" fontId="251" fillId="5" borderId="0" xfId="0" applyFont="1" applyFill="1" applyBorder="1" applyAlignment="1">
      <alignment vertical="top" wrapText="1"/>
    </xf>
    <xf numFmtId="174" fontId="250" fillId="5" borderId="0" xfId="0" applyNumberFormat="1" applyFont="1" applyFill="1" applyBorder="1" applyAlignment="1">
      <alignment horizontal="right" vertical="top" wrapText="1"/>
    </xf>
    <xf numFmtId="0" fontId="38" fillId="5" borderId="0" xfId="0" applyFont="1" applyFill="1" applyBorder="1" applyAlignment="1">
      <alignment horizontal="left" vertical="top" wrapText="1" indent="1"/>
    </xf>
    <xf numFmtId="37" fontId="38" fillId="5" borderId="51" xfId="5178" applyNumberFormat="1" applyFont="1" applyFill="1" applyBorder="1" applyAlignment="1">
      <alignment horizontal="left" vertical="top" indent="1"/>
    </xf>
    <xf numFmtId="0" fontId="251" fillId="5" borderId="0" xfId="0" applyFont="1" applyFill="1" applyAlignment="1">
      <alignment vertical="top" wrapText="1"/>
    </xf>
    <xf numFmtId="174" fontId="250" fillId="5" borderId="0" xfId="0" applyNumberFormat="1" applyFont="1" applyFill="1" applyAlignment="1">
      <alignment horizontal="right" vertical="top" wrapText="1"/>
    </xf>
    <xf numFmtId="0" fontId="251" fillId="5" borderId="52" xfId="0" applyFont="1" applyFill="1" applyBorder="1" applyAlignment="1">
      <alignment vertical="top" wrapText="1"/>
    </xf>
    <xf numFmtId="174" fontId="250" fillId="5" borderId="52" xfId="0" applyNumberFormat="1" applyFont="1" applyFill="1" applyBorder="1" applyAlignment="1">
      <alignment horizontal="right" vertical="top" wrapText="1"/>
    </xf>
    <xf numFmtId="0" fontId="252" fillId="5" borderId="0" xfId="0" applyFont="1" applyFill="1" applyBorder="1" applyAlignment="1">
      <alignment horizontal="left" vertical="top" wrapText="1" indent="1"/>
    </xf>
    <xf numFmtId="174" fontId="250" fillId="5" borderId="52" xfId="0" applyNumberFormat="1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vertical="top" indent="1"/>
    </xf>
    <xf numFmtId="174" fontId="38" fillId="5" borderId="0" xfId="0" applyNumberFormat="1" applyFont="1" applyFill="1" applyAlignment="1">
      <alignment vertical="top"/>
    </xf>
    <xf numFmtId="0" fontId="250" fillId="5" borderId="52" xfId="0" applyFont="1" applyFill="1" applyBorder="1" applyAlignment="1">
      <alignment vertical="top"/>
    </xf>
    <xf numFmtId="0" fontId="38" fillId="5" borderId="0" xfId="0" applyFont="1" applyFill="1" applyBorder="1" applyAlignment="1">
      <alignment horizontal="left" wrapText="1" indent="1"/>
    </xf>
    <xf numFmtId="0" fontId="38" fillId="5" borderId="52" xfId="0" applyFont="1" applyFill="1" applyBorder="1" applyAlignment="1">
      <alignment wrapText="1"/>
    </xf>
    <xf numFmtId="0" fontId="38" fillId="5" borderId="53" xfId="0" applyFont="1" applyFill="1" applyBorder="1" applyAlignment="1">
      <alignment horizontal="left" indent="1"/>
    </xf>
    <xf numFmtId="0" fontId="38" fillId="5" borderId="0" xfId="0" applyFont="1" applyFill="1" applyAlignment="1">
      <alignment horizontal="left" wrapText="1" indent="2"/>
    </xf>
    <xf numFmtId="14" fontId="250" fillId="5" borderId="51" xfId="0" applyNumberFormat="1" applyFont="1" applyFill="1" applyBorder="1" applyAlignment="1">
      <alignment horizontal="center" vertical="center" wrapText="1"/>
    </xf>
    <xf numFmtId="174" fontId="38" fillId="5" borderId="1" xfId="0" applyNumberFormat="1" applyFont="1" applyFill="1" applyBorder="1" applyAlignment="1"/>
    <xf numFmtId="0" fontId="3" fillId="5" borderId="0" xfId="0" applyFont="1" applyFill="1" applyBorder="1" applyAlignment="1"/>
    <xf numFmtId="360" fontId="250" fillId="5" borderId="52" xfId="0" applyNumberFormat="1" applyFont="1" applyFill="1" applyBorder="1" applyAlignment="1">
      <alignment vertical="top"/>
    </xf>
    <xf numFmtId="14" fontId="250" fillId="5" borderId="0" xfId="0" applyNumberFormat="1" applyFont="1" applyFill="1" applyAlignment="1"/>
    <xf numFmtId="0" fontId="251" fillId="5" borderId="0" xfId="0" applyFont="1" applyFill="1" applyBorder="1" applyAlignment="1">
      <alignment horizontal="center" wrapText="1"/>
    </xf>
    <xf numFmtId="174" fontId="38" fillId="0" borderId="0" xfId="0" applyNumberFormat="1" applyFont="1" applyFill="1" applyAlignment="1">
      <alignment wrapText="1"/>
    </xf>
    <xf numFmtId="174" fontId="38" fillId="0" borderId="0" xfId="0" applyNumberFormat="1" applyFont="1" applyFill="1" applyBorder="1" applyAlignment="1">
      <alignment wrapText="1"/>
    </xf>
    <xf numFmtId="174" fontId="38" fillId="0" borderId="52" xfId="0" applyNumberFormat="1" applyFont="1" applyFill="1" applyBorder="1" applyAlignment="1">
      <alignment wrapText="1"/>
    </xf>
    <xf numFmtId="174" fontId="250" fillId="0" borderId="52" xfId="0" applyNumberFormat="1" applyFont="1" applyFill="1" applyBorder="1" applyAlignment="1">
      <alignment wrapText="1"/>
    </xf>
    <xf numFmtId="174" fontId="250" fillId="0" borderId="0" xfId="0" applyNumberFormat="1" applyFont="1" applyFill="1" applyBorder="1" applyAlignment="1">
      <alignment wrapText="1"/>
    </xf>
    <xf numFmtId="0" fontId="38" fillId="0" borderId="0" xfId="0" applyFont="1" applyFill="1" applyAlignment="1">
      <alignment horizontal="left" wrapText="1" indent="1"/>
    </xf>
    <xf numFmtId="0" fontId="38" fillId="0" borderId="0" xfId="0" applyFont="1" applyFill="1" applyAlignment="1">
      <alignment horizontal="center" wrapText="1"/>
    </xf>
    <xf numFmtId="37" fontId="38" fillId="0" borderId="0" xfId="5178" applyNumberFormat="1" applyFont="1" applyFill="1"/>
    <xf numFmtId="14" fontId="253" fillId="0" borderId="0" xfId="0" applyNumberFormat="1" applyFont="1" applyFill="1" applyAlignment="1"/>
    <xf numFmtId="0" fontId="38" fillId="0" borderId="5" xfId="0" applyFont="1" applyFill="1" applyBorder="1"/>
    <xf numFmtId="14" fontId="250" fillId="0" borderId="51" xfId="0" applyNumberFormat="1" applyFont="1" applyFill="1" applyBorder="1" applyAlignment="1">
      <alignment horizontal="center" vertical="center" wrapText="1"/>
    </xf>
    <xf numFmtId="174" fontId="250" fillId="0" borderId="0" xfId="0" applyNumberFormat="1" applyFont="1" applyFill="1" applyAlignment="1">
      <alignment horizontal="right" wrapText="1"/>
    </xf>
    <xf numFmtId="174" fontId="250" fillId="0" borderId="53" xfId="0" applyNumberFormat="1" applyFont="1" applyFill="1" applyBorder="1" applyAlignment="1">
      <alignment vertical="top" wrapText="1"/>
    </xf>
    <xf numFmtId="174" fontId="250" fillId="0" borderId="52" xfId="0" applyNumberFormat="1" applyFont="1" applyFill="1" applyBorder="1" applyAlignment="1">
      <alignment vertical="top" wrapText="1"/>
    </xf>
    <xf numFmtId="174" fontId="38" fillId="0" borderId="0" xfId="0" applyNumberFormat="1" applyFont="1" applyFill="1" applyAlignment="1">
      <alignment vertical="top" wrapText="1"/>
    </xf>
    <xf numFmtId="174" fontId="258" fillId="0" borderId="0" xfId="0" applyNumberFormat="1" applyFont="1" applyFill="1" applyAlignment="1">
      <alignment vertical="top" wrapText="1"/>
    </xf>
    <xf numFmtId="174" fontId="258" fillId="0" borderId="0" xfId="0" applyNumberFormat="1" applyFont="1" applyFill="1" applyAlignment="1">
      <alignment wrapText="1"/>
    </xf>
    <xf numFmtId="174" fontId="258" fillId="0" borderId="0" xfId="0" applyNumberFormat="1" applyFont="1" applyFill="1" applyBorder="1" applyAlignment="1">
      <alignment wrapText="1"/>
    </xf>
    <xf numFmtId="174" fontId="250" fillId="0" borderId="0" xfId="0" applyNumberFormat="1" applyFont="1" applyFill="1" applyAlignment="1">
      <alignment wrapText="1"/>
    </xf>
    <xf numFmtId="174" fontId="38" fillId="0" borderId="0" xfId="0" applyNumberFormat="1" applyFont="1" applyFill="1" applyBorder="1" applyAlignment="1">
      <alignment horizontal="center" wrapText="1"/>
    </xf>
    <xf numFmtId="0" fontId="38" fillId="0" borderId="0" xfId="0" applyFont="1" applyFill="1"/>
    <xf numFmtId="0" fontId="255" fillId="0" borderId="0" xfId="0" applyFont="1" applyFill="1"/>
    <xf numFmtId="174" fontId="250" fillId="5" borderId="53" xfId="0" applyNumberFormat="1" applyFont="1" applyFill="1" applyBorder="1" applyAlignment="1">
      <alignment vertical="top" wrapText="1"/>
    </xf>
    <xf numFmtId="174" fontId="250" fillId="5" borderId="51" xfId="0" applyNumberFormat="1" applyFont="1" applyFill="1" applyBorder="1" applyAlignment="1">
      <alignment wrapText="1"/>
    </xf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34"/>
  <sheetViews>
    <sheetView zoomScaleNormal="100" workbookViewId="0">
      <selection activeCell="A35" sqref="A35"/>
    </sheetView>
  </sheetViews>
  <sheetFormatPr defaultColWidth="9.140625" defaultRowHeight="12.75"/>
  <cols>
    <col min="1" max="1" width="57.7109375" style="65" customWidth="1"/>
    <col min="2" max="2" width="7.7109375" style="65" customWidth="1"/>
    <col min="3" max="3" width="10.28515625" style="65" customWidth="1"/>
    <col min="4" max="4" width="11.42578125" style="65" customWidth="1"/>
    <col min="5" max="16384" width="9.140625" style="2"/>
  </cols>
  <sheetData>
    <row r="1" spans="1:4">
      <c r="A1" s="52" t="s">
        <v>62</v>
      </c>
      <c r="B1" s="3"/>
      <c r="C1" s="3"/>
      <c r="D1" s="3"/>
    </row>
    <row r="2" spans="1:4">
      <c r="A2" s="52" t="s">
        <v>63</v>
      </c>
      <c r="B2" s="3"/>
      <c r="C2" s="3"/>
      <c r="D2" s="3"/>
    </row>
    <row r="3" spans="1:4">
      <c r="A3" s="91" t="s">
        <v>111</v>
      </c>
      <c r="B3" s="4"/>
      <c r="C3" s="4"/>
      <c r="D3" s="4"/>
    </row>
    <row r="4" spans="1:4" ht="13.5" thickBot="1">
      <c r="A4" s="5"/>
      <c r="B4" s="6"/>
      <c r="C4" s="6"/>
      <c r="D4" s="6"/>
    </row>
    <row r="5" spans="1:4">
      <c r="A5" s="7"/>
      <c r="B5" s="3"/>
      <c r="C5" s="3"/>
      <c r="D5" s="3"/>
    </row>
    <row r="6" spans="1:4" ht="25.5">
      <c r="A6" s="8" t="s">
        <v>1</v>
      </c>
      <c r="B6" s="9" t="s">
        <v>50</v>
      </c>
      <c r="C6" s="87" t="s">
        <v>108</v>
      </c>
      <c r="D6" s="103" t="s">
        <v>119</v>
      </c>
    </row>
    <row r="7" spans="1:4" ht="14.1" customHeight="1">
      <c r="A7" s="66" t="s">
        <v>57</v>
      </c>
      <c r="B7" s="11">
        <v>11</v>
      </c>
      <c r="C7" s="67">
        <v>11717700</v>
      </c>
      <c r="D7" s="67">
        <v>10028567</v>
      </c>
    </row>
    <row r="8" spans="1:4" ht="14.1" customHeight="1">
      <c r="A8" s="68" t="s">
        <v>64</v>
      </c>
      <c r="B8" s="12">
        <v>12</v>
      </c>
      <c r="C8" s="69">
        <v>-7461571</v>
      </c>
      <c r="D8" s="69">
        <v>-7010805</v>
      </c>
    </row>
    <row r="9" spans="1:4" ht="14.1" customHeight="1">
      <c r="A9" s="70" t="s">
        <v>65</v>
      </c>
      <c r="B9" s="14"/>
      <c r="C9" s="71">
        <f>C7+C8</f>
        <v>4256129</v>
      </c>
      <c r="D9" s="71">
        <f>D7+D8</f>
        <v>3017762</v>
      </c>
    </row>
    <row r="10" spans="1:4" ht="14.1" customHeight="1">
      <c r="A10" s="72" t="s">
        <v>66</v>
      </c>
      <c r="B10" s="16">
        <v>13</v>
      </c>
      <c r="C10" s="67">
        <v>-370675</v>
      </c>
      <c r="D10" s="67">
        <v>-262695</v>
      </c>
    </row>
    <row r="11" spans="1:4" ht="14.1" customHeight="1">
      <c r="A11" s="72" t="s">
        <v>25</v>
      </c>
      <c r="B11" s="16">
        <v>14</v>
      </c>
      <c r="C11" s="67">
        <v>-233180</v>
      </c>
      <c r="D11" s="67">
        <v>-355253</v>
      </c>
    </row>
    <row r="12" spans="1:4" ht="14.1" customHeight="1">
      <c r="A12" s="68" t="s">
        <v>67</v>
      </c>
      <c r="B12" s="12">
        <v>15</v>
      </c>
      <c r="C12" s="69">
        <v>29394</v>
      </c>
      <c r="D12" s="69">
        <v>-26900</v>
      </c>
    </row>
    <row r="13" spans="1:4" ht="14.1" customHeight="1">
      <c r="A13" s="70" t="s">
        <v>68</v>
      </c>
      <c r="B13" s="16"/>
      <c r="C13" s="71">
        <f>SUM(C9:C12)</f>
        <v>3681668</v>
      </c>
      <c r="D13" s="71">
        <f>SUM(D9:D12)</f>
        <v>2372914</v>
      </c>
    </row>
    <row r="14" spans="1:4" ht="14.1" customHeight="1">
      <c r="A14" s="72" t="s">
        <v>53</v>
      </c>
      <c r="B14" s="16">
        <v>16</v>
      </c>
      <c r="C14" s="67">
        <v>98288</v>
      </c>
      <c r="D14" s="67">
        <v>30689</v>
      </c>
    </row>
    <row r="15" spans="1:4" ht="14.1" customHeight="1">
      <c r="A15" s="72" t="s">
        <v>54</v>
      </c>
      <c r="B15" s="16">
        <v>17</v>
      </c>
      <c r="C15" s="67">
        <v>0</v>
      </c>
      <c r="D15" s="67">
        <v>-5906</v>
      </c>
    </row>
    <row r="16" spans="1:4" ht="14.1" customHeight="1">
      <c r="A16" s="73" t="s">
        <v>27</v>
      </c>
      <c r="B16" s="9"/>
      <c r="C16" s="69">
        <v>22054</v>
      </c>
      <c r="D16" s="69">
        <v>258294</v>
      </c>
    </row>
    <row r="17" spans="1:4" ht="14.1" customHeight="1">
      <c r="A17" s="74" t="s">
        <v>69</v>
      </c>
      <c r="B17" s="18"/>
      <c r="C17" s="75">
        <f>SUM(C13:C16)</f>
        <v>3802010</v>
      </c>
      <c r="D17" s="75">
        <f>SUM(D13:D16)</f>
        <v>2655991</v>
      </c>
    </row>
    <row r="18" spans="1:4" ht="14.1" customHeight="1">
      <c r="A18" s="72" t="s">
        <v>52</v>
      </c>
      <c r="B18" s="16"/>
      <c r="C18" s="67">
        <v>-478735</v>
      </c>
      <c r="D18" s="67">
        <v>-466105</v>
      </c>
    </row>
    <row r="19" spans="1:4" ht="14.1" customHeight="1">
      <c r="A19" s="76" t="s">
        <v>70</v>
      </c>
      <c r="B19" s="20"/>
      <c r="C19" s="77">
        <v>3323275</v>
      </c>
      <c r="D19" s="77">
        <f>SUM(D17:D18)</f>
        <v>2189886</v>
      </c>
    </row>
    <row r="20" spans="1:4" ht="14.1" customHeight="1">
      <c r="A20" s="78" t="s">
        <v>71</v>
      </c>
      <c r="B20" s="16"/>
      <c r="C20" s="67">
        <v>0</v>
      </c>
      <c r="D20" s="67">
        <v>0</v>
      </c>
    </row>
    <row r="21" spans="1:4" ht="14.1" customHeight="1">
      <c r="A21" s="76" t="s">
        <v>72</v>
      </c>
      <c r="B21" s="20"/>
      <c r="C21" s="79">
        <f>C19</f>
        <v>3323275</v>
      </c>
      <c r="D21" s="79">
        <f>D19</f>
        <v>2189886</v>
      </c>
    </row>
    <row r="22" spans="1:4" ht="14.1" customHeight="1">
      <c r="A22" s="80"/>
      <c r="B22" s="3"/>
      <c r="C22" s="81"/>
      <c r="D22" s="81"/>
    </row>
    <row r="23" spans="1:4" ht="14.1" customHeight="1">
      <c r="A23" s="82" t="s">
        <v>58</v>
      </c>
      <c r="B23" s="23">
        <v>8</v>
      </c>
      <c r="C23" s="90">
        <f>C21/1000</f>
        <v>3323.2750000000001</v>
      </c>
      <c r="D23" s="90">
        <f>D21/1000</f>
        <v>2189.886</v>
      </c>
    </row>
    <row r="24" spans="1:4" ht="14.1" customHeight="1">
      <c r="A24" s="21"/>
      <c r="B24" s="3"/>
      <c r="C24" s="3"/>
      <c r="D24" s="3"/>
    </row>
    <row r="25" spans="1:4" ht="14.1" customHeight="1">
      <c r="A25" s="24" t="s">
        <v>28</v>
      </c>
      <c r="B25" s="3"/>
      <c r="C25" s="3"/>
      <c r="D25" s="3"/>
    </row>
    <row r="26" spans="1:4" ht="14.1" customHeight="1">
      <c r="A26" s="24"/>
      <c r="B26" s="3"/>
      <c r="C26" s="25"/>
      <c r="D26" s="3"/>
    </row>
    <row r="27" spans="1:4" ht="14.1" customHeight="1">
      <c r="A27" s="24"/>
      <c r="B27" s="3"/>
      <c r="C27" s="3"/>
      <c r="D27" s="3"/>
    </row>
    <row r="28" spans="1:4" ht="14.1" customHeight="1">
      <c r="A28" s="21"/>
      <c r="B28" s="3"/>
      <c r="C28" s="3"/>
      <c r="D28" s="3"/>
    </row>
    <row r="29" spans="1:4" ht="14.1" customHeight="1">
      <c r="A29" s="21" t="s">
        <v>23</v>
      </c>
      <c r="B29" s="3"/>
      <c r="C29" s="3" t="s">
        <v>117</v>
      </c>
      <c r="D29" s="3"/>
    </row>
    <row r="30" spans="1:4" ht="14.1" customHeight="1">
      <c r="A30" s="21"/>
      <c r="B30" s="3"/>
      <c r="C30" s="3"/>
      <c r="D30" s="3"/>
    </row>
    <row r="31" spans="1:4" ht="14.1" customHeight="1">
      <c r="A31" s="21"/>
      <c r="B31" s="3"/>
      <c r="C31" s="3"/>
      <c r="D31" s="3"/>
    </row>
    <row r="32" spans="1:4" ht="14.1" customHeight="1">
      <c r="A32" s="21" t="s">
        <v>24</v>
      </c>
      <c r="B32" s="3"/>
      <c r="C32" s="3" t="s">
        <v>116</v>
      </c>
      <c r="D32" s="3"/>
    </row>
    <row r="33" ht="15" customHeight="1"/>
    <row r="3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D157"/>
  <sheetViews>
    <sheetView tabSelected="1" topLeftCell="A19" zoomScaleNormal="100" workbookViewId="0">
      <selection activeCell="A58" sqref="A58"/>
    </sheetView>
  </sheetViews>
  <sheetFormatPr defaultColWidth="9.140625" defaultRowHeight="12.75"/>
  <cols>
    <col min="1" max="1" width="44.140625" style="65" customWidth="1"/>
    <col min="2" max="2" width="7.7109375" style="65" customWidth="1"/>
    <col min="3" max="3" width="11.7109375" style="65" customWidth="1"/>
    <col min="4" max="4" width="12.42578125" style="65" customWidth="1"/>
    <col min="5" max="16384" width="9.140625" style="2"/>
  </cols>
  <sheetData>
    <row r="1" spans="1:4">
      <c r="A1" s="52" t="s">
        <v>62</v>
      </c>
      <c r="B1" s="3"/>
      <c r="C1" s="3"/>
      <c r="D1" s="3"/>
    </row>
    <row r="2" spans="1:4">
      <c r="A2" s="52" t="s">
        <v>73</v>
      </c>
      <c r="B2" s="3"/>
      <c r="C2" s="3"/>
      <c r="D2" s="3"/>
    </row>
    <row r="3" spans="1:4">
      <c r="A3" s="91" t="s">
        <v>110</v>
      </c>
      <c r="B3" s="4"/>
      <c r="C3" s="4"/>
      <c r="D3" s="4"/>
    </row>
    <row r="4" spans="1:4" ht="13.5" customHeight="1" thickBot="1">
      <c r="A4" s="26"/>
      <c r="B4" s="27"/>
      <c r="C4" s="27"/>
      <c r="D4" s="27"/>
    </row>
    <row r="5" spans="1:4">
      <c r="A5" s="28"/>
      <c r="B5" s="3"/>
      <c r="C5" s="3"/>
      <c r="D5" s="3"/>
    </row>
    <row r="6" spans="1:4" ht="25.5">
      <c r="A6" s="8" t="s">
        <v>1</v>
      </c>
      <c r="B6" s="9" t="s">
        <v>50</v>
      </c>
      <c r="C6" s="87" t="s">
        <v>108</v>
      </c>
      <c r="D6" s="103" t="s">
        <v>109</v>
      </c>
    </row>
    <row r="7" spans="1:4" ht="14.1" customHeight="1">
      <c r="A7" s="17" t="s">
        <v>2</v>
      </c>
      <c r="B7" s="11"/>
      <c r="C7" s="29"/>
      <c r="D7" s="29"/>
    </row>
    <row r="8" spans="1:4" ht="14.1" customHeight="1">
      <c r="A8" s="17" t="s">
        <v>3</v>
      </c>
      <c r="B8" s="11"/>
      <c r="C8" s="29"/>
      <c r="D8" s="29"/>
    </row>
    <row r="9" spans="1:4" ht="14.1" customHeight="1">
      <c r="A9" s="46" t="s">
        <v>74</v>
      </c>
      <c r="B9" s="11">
        <v>4</v>
      </c>
      <c r="C9" s="30">
        <v>3574744</v>
      </c>
      <c r="D9" s="93">
        <v>3962684</v>
      </c>
    </row>
    <row r="10" spans="1:4" ht="14.1" customHeight="1">
      <c r="A10" s="46" t="s">
        <v>121</v>
      </c>
      <c r="B10" s="11"/>
      <c r="C10" s="30"/>
      <c r="D10" s="93">
        <v>3032202</v>
      </c>
    </row>
    <row r="11" spans="1:4" ht="14.1" customHeight="1">
      <c r="A11" s="46" t="s">
        <v>75</v>
      </c>
      <c r="B11" s="11"/>
      <c r="C11" s="30">
        <v>1369734</v>
      </c>
      <c r="D11" s="93"/>
    </row>
    <row r="12" spans="1:4" ht="14.1" customHeight="1">
      <c r="A12" s="46" t="s">
        <v>76</v>
      </c>
      <c r="B12" s="11">
        <v>5</v>
      </c>
      <c r="C12" s="30">
        <v>515114</v>
      </c>
      <c r="D12" s="93">
        <v>520643</v>
      </c>
    </row>
    <row r="13" spans="1:4" ht="14.1" customHeight="1">
      <c r="A13" s="46" t="s">
        <v>4</v>
      </c>
      <c r="B13" s="11"/>
      <c r="C13" s="30">
        <v>307</v>
      </c>
      <c r="D13" s="93">
        <v>316</v>
      </c>
    </row>
    <row r="14" spans="1:4" ht="14.1" customHeight="1">
      <c r="A14" s="46" t="s">
        <v>122</v>
      </c>
      <c r="B14" s="11"/>
      <c r="C14" s="30"/>
      <c r="D14" s="93">
        <v>203309</v>
      </c>
    </row>
    <row r="15" spans="1:4" ht="14.1" customHeight="1">
      <c r="A15" s="83" t="s">
        <v>77</v>
      </c>
      <c r="B15" s="16"/>
      <c r="C15" s="35">
        <v>155300</v>
      </c>
      <c r="D15" s="94">
        <f>51137+5000</f>
        <v>56137</v>
      </c>
    </row>
    <row r="16" spans="1:4" ht="14.1" customHeight="1">
      <c r="A16" s="46" t="s">
        <v>78</v>
      </c>
      <c r="B16" s="11"/>
      <c r="C16" s="30">
        <v>218137</v>
      </c>
      <c r="D16" s="93">
        <f>1315800</f>
        <v>1315800</v>
      </c>
    </row>
    <row r="17" spans="1:4" ht="14.1" customHeight="1">
      <c r="A17" s="46" t="s">
        <v>79</v>
      </c>
      <c r="B17" s="11"/>
      <c r="C17" s="30">
        <v>10414</v>
      </c>
      <c r="D17" s="93">
        <v>16411</v>
      </c>
    </row>
    <row r="18" spans="1:4" ht="14.1" customHeight="1">
      <c r="A18" s="31"/>
      <c r="B18" s="32"/>
      <c r="C18" s="33">
        <f>SUM(C9:C17)</f>
        <v>5843750</v>
      </c>
      <c r="D18" s="95">
        <f>SUM(D9:D17)</f>
        <v>9107502</v>
      </c>
    </row>
    <row r="19" spans="1:4" ht="14.1" customHeight="1">
      <c r="A19" s="34" t="s">
        <v>6</v>
      </c>
      <c r="B19" s="11"/>
      <c r="C19" s="30"/>
      <c r="D19" s="93"/>
    </row>
    <row r="20" spans="1:4" ht="14.1" customHeight="1">
      <c r="A20" s="98" t="s">
        <v>8</v>
      </c>
      <c r="B20" s="99">
        <v>6</v>
      </c>
      <c r="C20" s="93">
        <v>5141471</v>
      </c>
      <c r="D20" s="93">
        <f>714282+2974963+189789+1697916</f>
        <v>5576950</v>
      </c>
    </row>
    <row r="21" spans="1:4" ht="14.1" customHeight="1">
      <c r="A21" s="98" t="s">
        <v>79</v>
      </c>
      <c r="B21" s="99"/>
      <c r="C21" s="30">
        <v>6156830</v>
      </c>
      <c r="D21" s="93">
        <f>187940+6023261+25287</f>
        <v>6236488</v>
      </c>
    </row>
    <row r="22" spans="1:4" ht="14.1" customHeight="1">
      <c r="A22" s="98" t="s">
        <v>7</v>
      </c>
      <c r="B22" s="99">
        <v>7</v>
      </c>
      <c r="C22" s="93">
        <v>1390435</v>
      </c>
      <c r="D22" s="93">
        <v>1608826</v>
      </c>
    </row>
    <row r="23" spans="1:4" ht="14.1" customHeight="1">
      <c r="A23" s="83" t="s">
        <v>9</v>
      </c>
      <c r="B23" s="16"/>
      <c r="C23" s="35">
        <v>1321179</v>
      </c>
      <c r="D23" s="94">
        <v>143111</v>
      </c>
    </row>
    <row r="24" spans="1:4" ht="14.1" customHeight="1">
      <c r="A24" s="46" t="s">
        <v>80</v>
      </c>
      <c r="B24" s="11"/>
      <c r="C24" s="30">
        <v>444395</v>
      </c>
      <c r="D24" s="93">
        <v>431523</v>
      </c>
    </row>
    <row r="25" spans="1:4" ht="14.1" customHeight="1">
      <c r="A25" s="46" t="s">
        <v>105</v>
      </c>
      <c r="B25" s="11"/>
      <c r="C25" s="30">
        <v>6510377</v>
      </c>
      <c r="D25" s="93">
        <v>588722</v>
      </c>
    </row>
    <row r="26" spans="1:4" ht="14.1" customHeight="1">
      <c r="A26" s="83" t="s">
        <v>5</v>
      </c>
      <c r="B26" s="16"/>
      <c r="C26" s="35"/>
      <c r="D26" s="94"/>
    </row>
    <row r="27" spans="1:4" ht="14.1" customHeight="1">
      <c r="A27" s="46" t="s">
        <v>78</v>
      </c>
      <c r="B27" s="11">
        <v>9</v>
      </c>
      <c r="C27" s="30">
        <v>52647</v>
      </c>
      <c r="D27" s="93"/>
    </row>
    <row r="28" spans="1:4" ht="14.1" customHeight="1">
      <c r="A28" s="84"/>
      <c r="B28" s="32"/>
      <c r="C28" s="33">
        <f>SUM(C20:C27)</f>
        <v>21017334</v>
      </c>
      <c r="D28" s="95">
        <f>SUM(D20:D27)</f>
        <v>14585620</v>
      </c>
    </row>
    <row r="29" spans="1:4" ht="14.1" customHeight="1">
      <c r="A29" s="31" t="s">
        <v>10</v>
      </c>
      <c r="B29" s="20"/>
      <c r="C29" s="36">
        <f>C18+C28</f>
        <v>26861084</v>
      </c>
      <c r="D29" s="96">
        <f>D18+D28</f>
        <v>23693122</v>
      </c>
    </row>
    <row r="30" spans="1:4" ht="14.1" customHeight="1">
      <c r="A30" s="17"/>
      <c r="B30" s="15"/>
      <c r="C30" s="35"/>
      <c r="D30" s="94"/>
    </row>
    <row r="31" spans="1:4" ht="14.1" customHeight="1">
      <c r="A31" s="17" t="s">
        <v>11</v>
      </c>
      <c r="B31" s="10"/>
      <c r="C31" s="30"/>
      <c r="D31" s="93"/>
    </row>
    <row r="32" spans="1:4" ht="14.1" customHeight="1">
      <c r="A32" s="46" t="s">
        <v>12</v>
      </c>
      <c r="B32" s="11">
        <v>8</v>
      </c>
      <c r="C32" s="30">
        <v>3873780</v>
      </c>
      <c r="D32" s="93">
        <v>3873780</v>
      </c>
    </row>
    <row r="33" spans="1:4" ht="14.1" customHeight="1">
      <c r="A33" s="46" t="s">
        <v>0</v>
      </c>
      <c r="B33" s="11"/>
      <c r="C33" s="30">
        <v>0</v>
      </c>
      <c r="D33" s="93">
        <v>0</v>
      </c>
    </row>
    <row r="34" spans="1:4" ht="14.1" customHeight="1">
      <c r="A34" s="83" t="s">
        <v>81</v>
      </c>
      <c r="B34" s="16"/>
      <c r="C34" s="35">
        <v>9443893</v>
      </c>
      <c r="D34" s="93">
        <v>10731181</v>
      </c>
    </row>
    <row r="35" spans="1:4" ht="14.1" customHeight="1">
      <c r="A35" s="19" t="s">
        <v>13</v>
      </c>
      <c r="B35" s="20"/>
      <c r="C35" s="36">
        <f>SUM(C32:C34)</f>
        <v>13317673</v>
      </c>
      <c r="D35" s="96">
        <f>SUM(D32:D34)</f>
        <v>14604961</v>
      </c>
    </row>
    <row r="36" spans="1:4" ht="14.1" customHeight="1">
      <c r="A36" s="13"/>
      <c r="B36" s="14"/>
      <c r="C36" s="37"/>
      <c r="D36" s="97"/>
    </row>
    <row r="37" spans="1:4" ht="14.1" customHeight="1">
      <c r="A37" s="17" t="s">
        <v>14</v>
      </c>
      <c r="B37" s="11"/>
      <c r="C37" s="30"/>
      <c r="D37" s="93"/>
    </row>
    <row r="38" spans="1:4" ht="14.1" customHeight="1">
      <c r="A38" s="98" t="s">
        <v>106</v>
      </c>
      <c r="B38" s="99"/>
      <c r="C38" s="94">
        <v>1264665</v>
      </c>
      <c r="D38" s="94">
        <v>79639</v>
      </c>
    </row>
    <row r="39" spans="1:4" ht="14.1" customHeight="1">
      <c r="A39" s="98" t="s">
        <v>123</v>
      </c>
      <c r="B39" s="99"/>
      <c r="C39" s="94"/>
      <c r="D39" s="94">
        <v>3446551</v>
      </c>
    </row>
    <row r="40" spans="1:4" ht="14.1" customHeight="1">
      <c r="A40" s="98" t="s">
        <v>82</v>
      </c>
      <c r="B40" s="99"/>
      <c r="C40" s="94"/>
      <c r="D40" s="94">
        <v>357590</v>
      </c>
    </row>
    <row r="41" spans="1:4" ht="14.1" customHeight="1">
      <c r="A41" s="19"/>
      <c r="B41" s="32"/>
      <c r="C41" s="33">
        <f>SUM(C38:C40)</f>
        <v>1264665</v>
      </c>
      <c r="D41" s="95">
        <f>SUM(D38:D40)</f>
        <v>3883780</v>
      </c>
    </row>
    <row r="42" spans="1:4" ht="14.1" customHeight="1">
      <c r="A42" s="17" t="s">
        <v>15</v>
      </c>
      <c r="B42" s="11"/>
      <c r="C42" s="93"/>
      <c r="D42" s="93"/>
    </row>
    <row r="43" spans="1:4" ht="14.1" customHeight="1">
      <c r="A43" s="98" t="s">
        <v>18</v>
      </c>
      <c r="B43" s="99">
        <v>10</v>
      </c>
      <c r="C43" s="94">
        <v>4687094</v>
      </c>
      <c r="D43" s="94">
        <f>494430+4125274</f>
        <v>4619704</v>
      </c>
    </row>
    <row r="44" spans="1:4" ht="14.1" customHeight="1">
      <c r="A44" s="98" t="s">
        <v>16</v>
      </c>
      <c r="B44" s="99">
        <v>10</v>
      </c>
      <c r="C44" s="94"/>
      <c r="D44" s="94"/>
    </row>
    <row r="45" spans="1:4" ht="14.1" customHeight="1">
      <c r="A45" s="46" t="s">
        <v>83</v>
      </c>
      <c r="B45" s="11">
        <v>10</v>
      </c>
      <c r="C45" s="94">
        <v>5500000</v>
      </c>
      <c r="D45" s="94"/>
    </row>
    <row r="46" spans="1:4" ht="24.75" customHeight="1">
      <c r="A46" s="83" t="s">
        <v>104</v>
      </c>
      <c r="B46" s="16">
        <v>10</v>
      </c>
      <c r="C46" s="94">
        <v>1904499</v>
      </c>
      <c r="D46" s="94">
        <v>438023</v>
      </c>
    </row>
    <row r="47" spans="1:4" ht="14.1" customHeight="1">
      <c r="A47" s="83" t="s">
        <v>103</v>
      </c>
      <c r="B47" s="16">
        <v>10</v>
      </c>
      <c r="C47" s="94">
        <v>94749</v>
      </c>
      <c r="D47" s="94">
        <f>7022+139632</f>
        <v>146654</v>
      </c>
    </row>
    <row r="48" spans="1:4" ht="14.1" customHeight="1">
      <c r="A48" s="83" t="s">
        <v>17</v>
      </c>
      <c r="B48" s="16"/>
      <c r="C48" s="94">
        <v>92404</v>
      </c>
      <c r="D48" s="35"/>
    </row>
    <row r="49" spans="1:4" ht="14.1" customHeight="1">
      <c r="A49" s="19"/>
      <c r="B49" s="32"/>
      <c r="C49" s="95">
        <f>SUM(C43:C48)</f>
        <v>12278746</v>
      </c>
      <c r="D49" s="33">
        <f>SUM(D43:D48)</f>
        <v>5204381</v>
      </c>
    </row>
    <row r="50" spans="1:4" ht="14.1" customHeight="1">
      <c r="A50" s="19" t="s">
        <v>19</v>
      </c>
      <c r="B50" s="20"/>
      <c r="C50" s="36">
        <f>C41+C49</f>
        <v>13543411</v>
      </c>
      <c r="D50" s="36">
        <f>D41+D49</f>
        <v>9088161</v>
      </c>
    </row>
    <row r="51" spans="1:4" ht="14.1" customHeight="1">
      <c r="A51" s="19" t="s">
        <v>20</v>
      </c>
      <c r="B51" s="20"/>
      <c r="C51" s="36">
        <f>C35+C50</f>
        <v>26861084</v>
      </c>
      <c r="D51" s="36">
        <f>D35+D50</f>
        <v>23693122</v>
      </c>
    </row>
    <row r="52" spans="1:4" ht="14.1" customHeight="1">
      <c r="A52" s="21"/>
      <c r="B52" s="3"/>
      <c r="C52" s="22">
        <f>C29-C51</f>
        <v>0</v>
      </c>
      <c r="D52" s="22">
        <f>D29-D51</f>
        <v>0</v>
      </c>
    </row>
    <row r="53" spans="1:4" ht="14.1" customHeight="1">
      <c r="A53" s="85" t="s">
        <v>21</v>
      </c>
      <c r="B53" s="38"/>
      <c r="C53" s="39">
        <v>1000000</v>
      </c>
      <c r="D53" s="39">
        <v>1000000</v>
      </c>
    </row>
    <row r="54" spans="1:4" ht="14.1" customHeight="1">
      <c r="A54" s="40" t="s">
        <v>22</v>
      </c>
      <c r="B54" s="41">
        <v>8</v>
      </c>
      <c r="C54" s="116">
        <f>(C35-C13)/1000</f>
        <v>13317.366</v>
      </c>
      <c r="D54" s="116">
        <f>(D35-D13)/1000</f>
        <v>14604.645</v>
      </c>
    </row>
    <row r="55" spans="1:4" ht="14.1" customHeight="1">
      <c r="A55" s="21"/>
      <c r="B55" s="3"/>
      <c r="C55" s="3"/>
      <c r="D55" s="3"/>
    </row>
    <row r="56" spans="1:4" ht="14.1" customHeight="1">
      <c r="A56" s="21" t="s">
        <v>23</v>
      </c>
      <c r="B56" s="3"/>
      <c r="C56" s="3" t="s">
        <v>117</v>
      </c>
      <c r="D56" s="3"/>
    </row>
    <row r="57" spans="1:4" ht="14.1" customHeight="1">
      <c r="A57" s="21"/>
      <c r="B57" s="3"/>
      <c r="C57" s="3"/>
      <c r="D57" s="3"/>
    </row>
    <row r="58" spans="1:4" ht="14.1" customHeight="1">
      <c r="A58" s="21" t="s">
        <v>24</v>
      </c>
      <c r="B58" s="3"/>
      <c r="C58" s="3" t="s">
        <v>116</v>
      </c>
      <c r="D58" s="3"/>
    </row>
    <row r="59" spans="1:4" ht="12" customHeight="1"/>
    <row r="60" spans="1:4" ht="12" customHeight="1"/>
    <row r="61" spans="1:4" ht="12" customHeight="1"/>
    <row r="62" spans="1:4" ht="12" customHeight="1"/>
    <row r="63" spans="1:4" ht="12" customHeight="1"/>
    <row r="64" spans="1: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33.75" customHeight="1"/>
    <row r="157" ht="12.75" customHeight="1"/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34"/>
  <sheetViews>
    <sheetView workbookViewId="0">
      <selection activeCell="D27" sqref="D27"/>
    </sheetView>
  </sheetViews>
  <sheetFormatPr defaultColWidth="9.140625" defaultRowHeight="12.75"/>
  <cols>
    <col min="1" max="1" width="45.7109375" style="65" customWidth="1"/>
    <col min="2" max="2" width="5.7109375" style="65" customWidth="1"/>
    <col min="3" max="3" width="12.7109375" style="65" customWidth="1"/>
    <col min="4" max="4" width="15.7109375" style="65" customWidth="1"/>
    <col min="5" max="5" width="11.7109375" style="65" customWidth="1"/>
    <col min="6" max="8" width="12.5703125" style="1" customWidth="1"/>
    <col min="9" max="16384" width="9.140625" style="1"/>
  </cols>
  <sheetData>
    <row r="1" spans="1:6">
      <c r="A1" s="52" t="s">
        <v>62</v>
      </c>
      <c r="B1" s="52"/>
      <c r="C1" s="52"/>
      <c r="D1" s="52"/>
      <c r="E1" s="52"/>
    </row>
    <row r="2" spans="1:6">
      <c r="A2" s="52" t="s">
        <v>96</v>
      </c>
      <c r="B2" s="52"/>
      <c r="C2" s="52"/>
      <c r="D2" s="52"/>
      <c r="E2" s="52"/>
    </row>
    <row r="3" spans="1:6">
      <c r="A3" s="91" t="s">
        <v>112</v>
      </c>
      <c r="B3" s="43"/>
      <c r="C3" s="43"/>
      <c r="D3" s="4"/>
      <c r="E3" s="4"/>
    </row>
    <row r="4" spans="1:6" ht="13.5" thickBot="1">
      <c r="A4" s="44"/>
      <c r="B4" s="6"/>
      <c r="C4" s="6"/>
      <c r="D4" s="6"/>
      <c r="E4" s="6"/>
    </row>
    <row r="5" spans="1:6">
      <c r="A5" s="53"/>
      <c r="B5" s="53"/>
      <c r="C5" s="53"/>
      <c r="D5" s="53"/>
      <c r="E5" s="53"/>
    </row>
    <row r="6" spans="1:6" ht="25.5">
      <c r="A6" s="8" t="s">
        <v>1</v>
      </c>
      <c r="B6" s="54" t="s">
        <v>50</v>
      </c>
      <c r="C6" s="54" t="s">
        <v>11</v>
      </c>
      <c r="D6" s="54" t="s">
        <v>81</v>
      </c>
      <c r="E6" s="54" t="s">
        <v>97</v>
      </c>
    </row>
    <row r="7" spans="1:6" ht="14.1" customHeight="1">
      <c r="A7" s="55"/>
      <c r="B7" s="56"/>
      <c r="C7" s="57"/>
      <c r="D7" s="57"/>
      <c r="E7" s="57"/>
    </row>
    <row r="8" spans="1:6" ht="14.1" customHeight="1">
      <c r="A8" s="19" t="s">
        <v>113</v>
      </c>
      <c r="B8" s="19"/>
      <c r="C8" s="58">
        <v>3873780</v>
      </c>
      <c r="D8" s="58">
        <v>9019142</v>
      </c>
      <c r="E8" s="58">
        <f>C8+D8</f>
        <v>12892922</v>
      </c>
    </row>
    <row r="9" spans="1:6" ht="14.1" customHeight="1">
      <c r="A9" s="13"/>
      <c r="B9" s="13"/>
      <c r="C9" s="59"/>
      <c r="D9" s="59"/>
      <c r="E9" s="59"/>
    </row>
    <row r="10" spans="1:6" ht="14.1" customHeight="1">
      <c r="A10" s="15" t="s">
        <v>51</v>
      </c>
      <c r="B10" s="15"/>
      <c r="C10" s="60">
        <v>0</v>
      </c>
      <c r="D10" s="60">
        <v>5601476</v>
      </c>
      <c r="E10" s="60">
        <f>D10</f>
        <v>5601476</v>
      </c>
    </row>
    <row r="11" spans="1:6" ht="14.1" customHeight="1">
      <c r="A11" s="15" t="s">
        <v>99</v>
      </c>
      <c r="B11" s="15"/>
      <c r="C11" s="60"/>
      <c r="D11" s="60"/>
      <c r="E11" s="60"/>
    </row>
    <row r="12" spans="1:6" ht="14.1" customHeight="1">
      <c r="A12" s="15" t="s">
        <v>98</v>
      </c>
      <c r="B12" s="15"/>
      <c r="C12" s="61">
        <v>0</v>
      </c>
      <c r="D12" s="61">
        <v>-3000000</v>
      </c>
      <c r="E12" s="60">
        <f t="shared" ref="E12:E13" si="0">D12</f>
        <v>-3000000</v>
      </c>
      <c r="F12" s="89"/>
    </row>
    <row r="13" spans="1:6" ht="14.1" customHeight="1">
      <c r="A13" s="8" t="s">
        <v>107</v>
      </c>
      <c r="B13" s="12"/>
      <c r="C13" s="62">
        <v>0</v>
      </c>
      <c r="D13" s="88"/>
      <c r="E13" s="88">
        <f t="shared" si="0"/>
        <v>0</v>
      </c>
      <c r="F13" s="89"/>
    </row>
    <row r="14" spans="1:6" ht="14.1" customHeight="1">
      <c r="A14" s="15" t="s">
        <v>49</v>
      </c>
      <c r="B14" s="15"/>
      <c r="C14" s="60">
        <f>SUM(C10:C13)</f>
        <v>0</v>
      </c>
      <c r="D14" s="60">
        <f t="shared" ref="D14:E14" si="1">SUM(D10:D13)</f>
        <v>2601476</v>
      </c>
      <c r="E14" s="60">
        <f t="shared" si="1"/>
        <v>2601476</v>
      </c>
      <c r="F14" s="89"/>
    </row>
    <row r="15" spans="1:6" ht="14.1" customHeight="1">
      <c r="A15" s="15"/>
      <c r="B15" s="15"/>
      <c r="C15" s="60"/>
      <c r="D15" s="60"/>
      <c r="E15" s="60"/>
      <c r="F15" s="89"/>
    </row>
    <row r="16" spans="1:6" ht="14.1" customHeight="1">
      <c r="A16" s="19" t="s">
        <v>114</v>
      </c>
      <c r="B16" s="19"/>
      <c r="C16" s="58">
        <f>C8+C14</f>
        <v>3873780</v>
      </c>
      <c r="D16" s="58">
        <f>D8+D14</f>
        <v>11620618</v>
      </c>
      <c r="E16" s="58">
        <f>E8+E14</f>
        <v>15494398</v>
      </c>
      <c r="F16" s="89"/>
    </row>
    <row r="17" spans="1:5" ht="14.1" customHeight="1">
      <c r="A17" s="13"/>
      <c r="B17" s="13"/>
      <c r="C17" s="59"/>
      <c r="D17" s="59"/>
      <c r="E17" s="59"/>
    </row>
    <row r="18" spans="1:5" ht="14.1" customHeight="1">
      <c r="A18" s="15" t="s">
        <v>51</v>
      </c>
      <c r="B18" s="15"/>
      <c r="C18" s="60">
        <v>0</v>
      </c>
      <c r="D18" s="60">
        <f>ОПУ!C21</f>
        <v>3323275</v>
      </c>
      <c r="E18" s="60">
        <f>D18</f>
        <v>3323275</v>
      </c>
    </row>
    <row r="19" spans="1:5" ht="14.1" customHeight="1">
      <c r="A19" s="15" t="s">
        <v>99</v>
      </c>
      <c r="B19" s="15"/>
      <c r="C19" s="60"/>
      <c r="D19" s="60"/>
      <c r="E19" s="60">
        <f t="shared" ref="E19:E21" si="2">D19</f>
        <v>0</v>
      </c>
    </row>
    <row r="20" spans="1:5" ht="14.1" customHeight="1">
      <c r="A20" s="15" t="s">
        <v>98</v>
      </c>
      <c r="B20" s="15"/>
      <c r="C20" s="61">
        <v>0</v>
      </c>
      <c r="D20" s="61">
        <v>-5500000</v>
      </c>
      <c r="E20" s="60">
        <f t="shared" si="2"/>
        <v>-5500000</v>
      </c>
    </row>
    <row r="21" spans="1:5" ht="14.1" customHeight="1">
      <c r="A21" s="8" t="s">
        <v>48</v>
      </c>
      <c r="B21" s="12"/>
      <c r="C21" s="62">
        <v>0</v>
      </c>
      <c r="D21" s="62">
        <v>0</v>
      </c>
      <c r="E21" s="62">
        <f t="shared" si="2"/>
        <v>0</v>
      </c>
    </row>
    <row r="22" spans="1:5" ht="14.1" customHeight="1">
      <c r="A22" s="15" t="s">
        <v>49</v>
      </c>
      <c r="B22" s="15"/>
      <c r="C22" s="60">
        <f>SUM(C18:C21)</f>
        <v>0</v>
      </c>
      <c r="D22" s="60">
        <f>SUM(D18:D21)</f>
        <v>-2176725</v>
      </c>
      <c r="E22" s="60">
        <f t="shared" ref="E22" si="3">SUM(E18:E21)</f>
        <v>-2176725</v>
      </c>
    </row>
    <row r="23" spans="1:5" ht="14.1" customHeight="1">
      <c r="A23" s="15"/>
      <c r="B23" s="15"/>
      <c r="C23" s="60"/>
      <c r="D23" s="60"/>
      <c r="E23" s="60"/>
    </row>
    <row r="24" spans="1:5" ht="20.45" customHeight="1">
      <c r="A24" s="19" t="s">
        <v>115</v>
      </c>
      <c r="B24" s="19"/>
      <c r="C24" s="58">
        <f>C16+C22</f>
        <v>3873780</v>
      </c>
      <c r="D24" s="58">
        <f t="shared" ref="D24" si="4">D16+D22</f>
        <v>9443893</v>
      </c>
      <c r="E24" s="58">
        <f>E16+E22</f>
        <v>13317673</v>
      </c>
    </row>
    <row r="25" spans="1:5" ht="14.1" customHeight="1">
      <c r="A25" s="13"/>
      <c r="B25" s="13"/>
      <c r="C25" s="59"/>
      <c r="D25" s="59"/>
      <c r="E25" s="59">
        <f>E24-Баланс!C35</f>
        <v>0</v>
      </c>
    </row>
    <row r="26" spans="1:5" ht="14.1" customHeight="1">
      <c r="A26" s="13"/>
      <c r="B26" s="13"/>
      <c r="C26" s="59"/>
      <c r="D26" s="59"/>
      <c r="E26" s="59"/>
    </row>
    <row r="27" spans="1:5" ht="14.1" customHeight="1">
      <c r="A27" s="21" t="s">
        <v>23</v>
      </c>
      <c r="B27" s="21"/>
      <c r="C27" s="51"/>
      <c r="D27" s="3" t="s">
        <v>117</v>
      </c>
      <c r="E27" s="59"/>
    </row>
    <row r="28" spans="1:5" ht="14.1" customHeight="1">
      <c r="A28" s="21"/>
      <c r="B28" s="21"/>
      <c r="C28" s="3"/>
      <c r="D28" s="3"/>
      <c r="E28" s="59"/>
    </row>
    <row r="29" spans="1:5" ht="14.1" customHeight="1">
      <c r="A29" s="21"/>
      <c r="B29" s="21"/>
      <c r="C29" s="3"/>
      <c r="D29" s="3"/>
      <c r="E29" s="59"/>
    </row>
    <row r="30" spans="1:5" ht="14.1" customHeight="1">
      <c r="A30" s="21" t="s">
        <v>24</v>
      </c>
      <c r="B30" s="21"/>
      <c r="C30" s="3"/>
      <c r="D30" s="3" t="s">
        <v>116</v>
      </c>
      <c r="E30" s="59"/>
    </row>
    <row r="31" spans="1:5" ht="14.1" customHeight="1">
      <c r="A31" s="13"/>
      <c r="B31" s="13"/>
      <c r="C31" s="64"/>
      <c r="D31" s="64"/>
      <c r="E31" s="64"/>
    </row>
    <row r="32" spans="1:5" ht="14.1" customHeight="1"/>
    <row r="33" ht="14.1" customHeight="1"/>
    <row r="34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0"/>
  <sheetViews>
    <sheetView topLeftCell="A7" workbookViewId="0">
      <selection activeCell="C51" sqref="C51:D51"/>
    </sheetView>
  </sheetViews>
  <sheetFormatPr defaultColWidth="9.140625" defaultRowHeight="12.75"/>
  <cols>
    <col min="1" max="1" width="59.5703125" style="65" customWidth="1"/>
    <col min="2" max="2" width="7.7109375" style="65" customWidth="1"/>
    <col min="3" max="3" width="10.42578125" style="114" customWidth="1"/>
    <col min="4" max="4" width="11.140625" style="114" customWidth="1"/>
    <col min="5" max="16384" width="9.140625" style="63"/>
  </cols>
  <sheetData>
    <row r="1" spans="1:4">
      <c r="A1" s="52" t="s">
        <v>62</v>
      </c>
      <c r="B1" s="21"/>
      <c r="C1" s="100"/>
      <c r="D1" s="100"/>
    </row>
    <row r="2" spans="1:4">
      <c r="A2" s="52" t="s">
        <v>84</v>
      </c>
      <c r="B2" s="21"/>
      <c r="C2" s="100"/>
      <c r="D2" s="100"/>
    </row>
    <row r="3" spans="1:4">
      <c r="A3" s="91" t="s">
        <v>112</v>
      </c>
      <c r="B3" s="43"/>
      <c r="C3" s="101"/>
      <c r="D3" s="101"/>
    </row>
    <row r="4" spans="1:4" ht="6.6" customHeight="1" thickBot="1">
      <c r="A4" s="44"/>
      <c r="B4" s="6"/>
      <c r="C4" s="102"/>
      <c r="D4" s="102"/>
    </row>
    <row r="5" spans="1:4">
      <c r="A5" s="45"/>
      <c r="B5" s="42"/>
      <c r="C5" s="100"/>
      <c r="D5" s="100"/>
    </row>
    <row r="6" spans="1:4" ht="25.5">
      <c r="A6" s="8" t="s">
        <v>1</v>
      </c>
      <c r="B6" s="9" t="s">
        <v>50</v>
      </c>
      <c r="C6" s="103" t="s">
        <v>108</v>
      </c>
      <c r="D6" s="103" t="s">
        <v>120</v>
      </c>
    </row>
    <row r="7" spans="1:4">
      <c r="A7" s="34" t="s">
        <v>29</v>
      </c>
      <c r="B7" s="18"/>
      <c r="C7" s="104"/>
      <c r="D7" s="104"/>
    </row>
    <row r="8" spans="1:4">
      <c r="A8" s="46" t="s">
        <v>85</v>
      </c>
      <c r="B8" s="11"/>
      <c r="C8" s="93">
        <v>3802010</v>
      </c>
      <c r="D8" s="93">
        <v>2571158</v>
      </c>
    </row>
    <row r="9" spans="1:4">
      <c r="A9" s="46" t="s">
        <v>30</v>
      </c>
      <c r="B9" s="11"/>
      <c r="C9" s="93"/>
      <c r="D9" s="93"/>
    </row>
    <row r="10" spans="1:4">
      <c r="A10" s="86" t="s">
        <v>31</v>
      </c>
      <c r="B10" s="11"/>
      <c r="C10" s="93">
        <v>-98287</v>
      </c>
      <c r="D10" s="93">
        <v>-49961</v>
      </c>
    </row>
    <row r="11" spans="1:4">
      <c r="A11" s="86" t="s">
        <v>32</v>
      </c>
      <c r="B11" s="11"/>
      <c r="C11" s="93"/>
      <c r="D11" s="93">
        <v>5906</v>
      </c>
    </row>
    <row r="12" spans="1:4">
      <c r="A12" s="86" t="s">
        <v>26</v>
      </c>
      <c r="B12" s="11"/>
      <c r="C12" s="93"/>
      <c r="D12" s="93"/>
    </row>
    <row r="13" spans="1:4">
      <c r="A13" s="86" t="s">
        <v>86</v>
      </c>
      <c r="B13" s="11"/>
      <c r="C13" s="93">
        <v>255721</v>
      </c>
      <c r="D13" s="93">
        <v>126919</v>
      </c>
    </row>
    <row r="14" spans="1:4">
      <c r="A14" s="86" t="s">
        <v>33</v>
      </c>
      <c r="B14" s="11"/>
      <c r="C14" s="93">
        <v>0</v>
      </c>
      <c r="D14" s="93">
        <v>0</v>
      </c>
    </row>
    <row r="15" spans="1:4">
      <c r="A15" s="86" t="s">
        <v>34</v>
      </c>
      <c r="B15" s="11"/>
      <c r="C15" s="93">
        <v>22054</v>
      </c>
      <c r="D15" s="93">
        <v>258294</v>
      </c>
    </row>
    <row r="16" spans="1:4" ht="25.5">
      <c r="A16" s="47" t="s">
        <v>35</v>
      </c>
      <c r="B16" s="48"/>
      <c r="C16" s="105">
        <f>SUM(C8:C15)</f>
        <v>3981498</v>
      </c>
      <c r="D16" s="105">
        <f>SUM(D8:D15)</f>
        <v>2912316</v>
      </c>
    </row>
    <row r="17" spans="1:4">
      <c r="A17" s="46" t="s">
        <v>36</v>
      </c>
      <c r="B17" s="11"/>
      <c r="C17" s="93">
        <v>-386800</v>
      </c>
      <c r="D17" s="93">
        <v>931577</v>
      </c>
    </row>
    <row r="18" spans="1:4">
      <c r="A18" s="46" t="s">
        <v>87</v>
      </c>
      <c r="B18" s="11"/>
      <c r="C18" s="93">
        <v>-163757</v>
      </c>
      <c r="D18" s="93">
        <v>-100619</v>
      </c>
    </row>
    <row r="19" spans="1:4">
      <c r="A19" s="46" t="s">
        <v>37</v>
      </c>
      <c r="B19" s="11"/>
      <c r="C19" s="93">
        <v>1456896</v>
      </c>
      <c r="D19" s="93">
        <v>-1159896</v>
      </c>
    </row>
    <row r="20" spans="1:4">
      <c r="A20" s="46" t="s">
        <v>38</v>
      </c>
      <c r="B20" s="11"/>
      <c r="C20" s="93">
        <v>-509732</v>
      </c>
      <c r="D20" s="93">
        <v>-538336</v>
      </c>
    </row>
    <row r="21" spans="1:4">
      <c r="A21" s="46" t="s">
        <v>39</v>
      </c>
      <c r="B21" s="11"/>
      <c r="C21" s="93">
        <v>96720</v>
      </c>
      <c r="D21" s="93">
        <v>919020</v>
      </c>
    </row>
    <row r="22" spans="1:4">
      <c r="A22" s="46" t="s">
        <v>40</v>
      </c>
      <c r="B22" s="11"/>
      <c r="C22" s="93">
        <v>-969706</v>
      </c>
      <c r="D22" s="93">
        <v>-208561</v>
      </c>
    </row>
    <row r="23" spans="1:4">
      <c r="A23" s="46" t="s">
        <v>88</v>
      </c>
      <c r="B23" s="11"/>
      <c r="C23" s="93">
        <v>3271502</v>
      </c>
      <c r="D23" s="93">
        <v>-786805</v>
      </c>
    </row>
    <row r="24" spans="1:4" ht="25.5">
      <c r="A24" s="47" t="s">
        <v>41</v>
      </c>
      <c r="B24" s="48"/>
      <c r="C24" s="115">
        <f>C17+C18+C19+C20+C21+C22+C23</f>
        <v>2795123</v>
      </c>
      <c r="D24" s="115">
        <f>D17+D18+D19+D20+D21+D22+D23+D16</f>
        <v>1968696</v>
      </c>
    </row>
    <row r="25" spans="1:4">
      <c r="A25" s="83" t="s">
        <v>89</v>
      </c>
      <c r="B25" s="16"/>
      <c r="C25" s="94">
        <v>84782</v>
      </c>
      <c r="D25" s="94">
        <v>25433</v>
      </c>
    </row>
    <row r="26" spans="1:4">
      <c r="A26" s="83" t="s">
        <v>42</v>
      </c>
      <c r="B26" s="16"/>
      <c r="C26" s="94">
        <v>-96720</v>
      </c>
      <c r="D26" s="94">
        <v>-470281</v>
      </c>
    </row>
    <row r="27" spans="1:4">
      <c r="A27" s="83" t="s">
        <v>101</v>
      </c>
      <c r="B27" s="16"/>
      <c r="C27" s="94"/>
      <c r="D27" s="94">
        <v>-5881</v>
      </c>
    </row>
    <row r="28" spans="1:4" ht="25.5">
      <c r="A28" s="19" t="s">
        <v>43</v>
      </c>
      <c r="B28" s="49"/>
      <c r="C28" s="106">
        <f>SUM(C25:C27)</f>
        <v>-11938</v>
      </c>
      <c r="D28" s="106">
        <f>SUM(D25:D27)+D24</f>
        <v>1517967</v>
      </c>
    </row>
    <row r="29" spans="1:4">
      <c r="A29" s="10"/>
      <c r="B29" s="11"/>
      <c r="C29" s="93"/>
      <c r="D29" s="93"/>
    </row>
    <row r="30" spans="1:4">
      <c r="A30" s="34" t="s">
        <v>44</v>
      </c>
      <c r="B30" s="50"/>
      <c r="C30" s="93"/>
      <c r="D30" s="93"/>
    </row>
    <row r="31" spans="1:4">
      <c r="A31" s="46" t="s">
        <v>90</v>
      </c>
      <c r="B31" s="11"/>
      <c r="C31" s="93"/>
      <c r="D31" s="93">
        <v>-88741</v>
      </c>
    </row>
    <row r="32" spans="1:4">
      <c r="A32" s="46" t="s">
        <v>91</v>
      </c>
      <c r="B32" s="11"/>
      <c r="C32" s="107"/>
      <c r="D32" s="107">
        <v>15293</v>
      </c>
    </row>
    <row r="33" spans="1:4">
      <c r="A33" s="46" t="s">
        <v>92</v>
      </c>
      <c r="B33" s="11"/>
      <c r="C33" s="108"/>
      <c r="D33" s="108"/>
    </row>
    <row r="34" spans="1:4">
      <c r="A34" s="46" t="s">
        <v>5</v>
      </c>
      <c r="B34" s="11"/>
      <c r="C34" s="109"/>
      <c r="D34" s="109"/>
    </row>
    <row r="35" spans="1:4">
      <c r="A35" s="46" t="s">
        <v>100</v>
      </c>
      <c r="B35" s="11"/>
      <c r="C35" s="109"/>
      <c r="D35" s="109"/>
    </row>
    <row r="36" spans="1:4">
      <c r="A36" s="46" t="s">
        <v>93</v>
      </c>
      <c r="B36" s="11"/>
      <c r="C36" s="94">
        <v>-6280</v>
      </c>
      <c r="D36" s="94">
        <v>-2960</v>
      </c>
    </row>
    <row r="37" spans="1:4">
      <c r="A37" s="46" t="s">
        <v>59</v>
      </c>
      <c r="B37" s="11"/>
      <c r="C37" s="110">
        <v>0</v>
      </c>
      <c r="D37" s="110">
        <v>0</v>
      </c>
    </row>
    <row r="38" spans="1:4">
      <c r="A38" s="46" t="s">
        <v>102</v>
      </c>
      <c r="B38" s="11"/>
      <c r="C38" s="94"/>
      <c r="D38" s="94"/>
    </row>
    <row r="39" spans="1:4">
      <c r="A39" s="46" t="s">
        <v>94</v>
      </c>
      <c r="B39" s="16"/>
      <c r="C39" s="94">
        <v>1031</v>
      </c>
      <c r="D39" s="94">
        <v>1147</v>
      </c>
    </row>
    <row r="40" spans="1:4" ht="25.5">
      <c r="A40" s="19" t="s">
        <v>55</v>
      </c>
      <c r="B40" s="49"/>
      <c r="C40" s="106">
        <f>SUM(C31:C39)</f>
        <v>-5249</v>
      </c>
      <c r="D40" s="106">
        <f>SUM(D31:D39)</f>
        <v>-75261</v>
      </c>
    </row>
    <row r="41" spans="1:4">
      <c r="A41" s="10"/>
      <c r="B41" s="11"/>
      <c r="C41" s="93"/>
      <c r="D41" s="93"/>
    </row>
    <row r="42" spans="1:4">
      <c r="A42" s="34" t="s">
        <v>45</v>
      </c>
      <c r="B42" s="18"/>
      <c r="C42" s="111"/>
      <c r="D42" s="111"/>
    </row>
    <row r="43" spans="1:4">
      <c r="A43" s="83" t="s">
        <v>60</v>
      </c>
      <c r="B43" s="16"/>
      <c r="C43" s="94"/>
      <c r="D43" s="94"/>
    </row>
    <row r="44" spans="1:4">
      <c r="A44" s="83" t="s">
        <v>46</v>
      </c>
      <c r="B44" s="16"/>
      <c r="C44" s="94"/>
      <c r="D44" s="94">
        <v>-1301885</v>
      </c>
    </row>
    <row r="45" spans="1:4">
      <c r="A45" s="83" t="s">
        <v>95</v>
      </c>
      <c r="B45" s="16"/>
      <c r="C45" s="112"/>
      <c r="D45" s="112">
        <v>0</v>
      </c>
    </row>
    <row r="46" spans="1:4">
      <c r="A46" s="19" t="s">
        <v>56</v>
      </c>
      <c r="B46" s="20"/>
      <c r="C46" s="106">
        <f>SUM(C43:C45)</f>
        <v>0</v>
      </c>
      <c r="D46" s="106">
        <f>SUM(D43:D45)</f>
        <v>-1301885</v>
      </c>
    </row>
    <row r="47" spans="1:4">
      <c r="A47" s="13"/>
      <c r="B47" s="14"/>
      <c r="C47" s="97"/>
      <c r="D47" s="97"/>
    </row>
    <row r="48" spans="1:4">
      <c r="A48" s="46" t="s">
        <v>47</v>
      </c>
      <c r="B48" s="11"/>
      <c r="C48" s="93">
        <f>C16+C28+C40+C46-C24</f>
        <v>1169188</v>
      </c>
      <c r="D48" s="93">
        <v>140821</v>
      </c>
    </row>
    <row r="49" spans="1:4">
      <c r="A49" s="46" t="s">
        <v>34</v>
      </c>
      <c r="B49" s="11"/>
      <c r="C49" s="93">
        <v>8880</v>
      </c>
      <c r="D49" s="93">
        <v>-21560</v>
      </c>
    </row>
    <row r="50" spans="1:4">
      <c r="A50" s="15" t="s">
        <v>118</v>
      </c>
      <c r="B50" s="16"/>
      <c r="C50" s="94">
        <f>Баланс!D23</f>
        <v>143111</v>
      </c>
      <c r="D50" s="94">
        <v>237291</v>
      </c>
    </row>
    <row r="51" spans="1:4" ht="19.5" customHeight="1">
      <c r="A51" s="19" t="s">
        <v>61</v>
      </c>
      <c r="B51" s="49"/>
      <c r="C51" s="96">
        <f>SUM(C48:C50)</f>
        <v>1321179</v>
      </c>
      <c r="D51" s="96">
        <f>SUM(D48:D50)</f>
        <v>356552</v>
      </c>
    </row>
    <row r="52" spans="1:4" ht="23.25" hidden="1" customHeight="1">
      <c r="A52" s="13"/>
      <c r="B52" s="92"/>
      <c r="C52" s="97"/>
      <c r="D52" s="97"/>
    </row>
    <row r="53" spans="1:4" hidden="1">
      <c r="A53" s="13"/>
      <c r="B53" s="92"/>
      <c r="C53" s="97"/>
      <c r="D53" s="97"/>
    </row>
    <row r="54" spans="1:4" ht="21.75" customHeight="1">
      <c r="A54" s="45"/>
      <c r="B54" s="42"/>
      <c r="C54" s="93"/>
      <c r="D54" s="93"/>
    </row>
    <row r="55" spans="1:4">
      <c r="A55" s="45"/>
      <c r="B55" s="42"/>
      <c r="C55" s="93"/>
      <c r="D55" s="93"/>
    </row>
    <row r="56" spans="1:4">
      <c r="A56" s="21" t="s">
        <v>23</v>
      </c>
      <c r="B56" s="21"/>
      <c r="C56" s="113" t="s">
        <v>117</v>
      </c>
      <c r="D56" s="93"/>
    </row>
    <row r="57" spans="1:4" ht="29.25" customHeight="1">
      <c r="D57" s="113"/>
    </row>
    <row r="58" spans="1:4" ht="12.75" customHeight="1">
      <c r="A58" s="21" t="s">
        <v>24</v>
      </c>
      <c r="B58" s="21"/>
      <c r="C58" s="113" t="s">
        <v>116</v>
      </c>
      <c r="D58" s="113"/>
    </row>
    <row r="59" spans="1:4" ht="12.75" customHeight="1">
      <c r="A59" s="21"/>
      <c r="B59" s="21"/>
      <c r="C59" s="113"/>
      <c r="D59" s="113"/>
    </row>
    <row r="60" spans="1:4" ht="12.75" customHeight="1">
      <c r="D60" s="113"/>
    </row>
  </sheetData>
  <pageMargins left="0.59055118110236227" right="0.11811023622047245" top="0" bottom="0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ОИК</vt:lpstr>
      <vt:lpstr>ОДДС с изм.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cp:lastPrinted>2021-12-27T06:32:26Z</cp:lastPrinted>
  <dcterms:created xsi:type="dcterms:W3CDTF">2014-05-15T07:31:14Z</dcterms:created>
  <dcterms:modified xsi:type="dcterms:W3CDTF">2021-12-27T09:53:34Z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