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ОФП" sheetId="1" r:id="rId1"/>
    <sheet name="ОСД" sheetId="2" r:id="rId2"/>
    <sheet name="ОДДС" sheetId="3" r:id="rId3"/>
    <sheet name="Капитал" sheetId="4" r:id="rId4"/>
  </sheets>
  <calcPr calcId="145621"/>
</workbook>
</file>

<file path=xl/calcChain.xml><?xml version="1.0" encoding="utf-8"?>
<calcChain xmlns="http://schemas.openxmlformats.org/spreadsheetml/2006/main">
  <c r="B44" i="3" l="1"/>
  <c r="C40" i="3"/>
  <c r="B40" i="3"/>
  <c r="C35" i="3"/>
  <c r="C45" i="3" s="1"/>
  <c r="B35" i="3"/>
  <c r="C28" i="3"/>
  <c r="B28" i="3"/>
  <c r="C24" i="3"/>
  <c r="C33" i="3" s="1"/>
  <c r="B24" i="3"/>
  <c r="B21" i="3"/>
  <c r="B14" i="3" s="1"/>
  <c r="C14" i="3"/>
  <c r="B11" i="3"/>
  <c r="B9" i="3" s="1"/>
  <c r="B22" i="3" s="1"/>
  <c r="C9" i="3"/>
  <c r="C11" i="2"/>
  <c r="C9" i="2"/>
  <c r="C8" i="2"/>
  <c r="C40" i="1"/>
  <c r="B45" i="3" l="1"/>
  <c r="C22" i="3"/>
  <c r="C46" i="3" s="1"/>
  <c r="C48" i="3" s="1"/>
  <c r="B33" i="3"/>
  <c r="B46" i="3" s="1"/>
  <c r="B48" i="3" s="1"/>
  <c r="C16" i="1"/>
  <c r="C36" i="1"/>
  <c r="C45" i="1"/>
  <c r="C23" i="1"/>
  <c r="C30" i="1" l="1"/>
  <c r="E14" i="4"/>
  <c r="E15" i="4"/>
  <c r="D10" i="2"/>
  <c r="D16" i="1" l="1"/>
  <c r="B7" i="4"/>
  <c r="E13" i="4" l="1"/>
  <c r="E16" i="4" s="1"/>
  <c r="D16" i="4"/>
  <c r="D7" i="4" s="1"/>
  <c r="D11" i="4" s="1"/>
  <c r="C16" i="4"/>
  <c r="B11" i="4"/>
  <c r="E8" i="4"/>
  <c r="E9" i="4"/>
  <c r="E10" i="4"/>
  <c r="C7" i="4" l="1"/>
  <c r="C11" i="4" s="1"/>
  <c r="C24" i="1"/>
  <c r="C10" i="2"/>
  <c r="E7" i="4" l="1"/>
  <c r="E11" i="4" s="1"/>
  <c r="D15" i="2"/>
  <c r="D17" i="2" s="1"/>
  <c r="C15" i="2"/>
  <c r="C17" i="2" s="1"/>
  <c r="D45" i="1"/>
  <c r="D36" i="1"/>
  <c r="D30" i="1"/>
  <c r="D23" i="1"/>
  <c r="D19" i="2" l="1"/>
  <c r="D20" i="2"/>
  <c r="C19" i="2"/>
  <c r="C20" i="2"/>
  <c r="D46" i="1"/>
  <c r="D47" i="1" s="1"/>
  <c r="D24" i="1"/>
  <c r="C46" i="1"/>
  <c r="C47" i="1" s="1"/>
</calcChain>
</file>

<file path=xl/sharedStrings.xml><?xml version="1.0" encoding="utf-8"?>
<sst xmlns="http://schemas.openxmlformats.org/spreadsheetml/2006/main" count="162" uniqueCount="116">
  <si>
    <t>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</si>
  <si>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</si>
  <si>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</si>
  <si>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</si>
  <si>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</si>
  <si>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Текущие активы</t>
  </si>
  <si>
    <t>Запасы</t>
  </si>
  <si>
    <t>Торговая дебиторская задолженность</t>
  </si>
  <si>
    <t>Текущие налоговые активы</t>
  </si>
  <si>
    <t>Прочие текущие активы</t>
  </si>
  <si>
    <t>Денежные средства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</si>
  <si>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</si>
  <si>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</si>
  <si>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</si>
  <si>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</si>
  <si>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</si>
  <si>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переоценке основных средств</t>
  </si>
  <si>
    <t>Нераспределенная прибыль</t>
  </si>
  <si>
    <t>Итого капитал</t>
  </si>
  <si>
    <t>Займы долгосрочные</t>
  </si>
  <si>
    <t>Долгосрочные оценочные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</si>
  <si>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</si>
  <si>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</si>
  <si>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</si>
  <si>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текущие</t>
  </si>
  <si>
    <t>Дивиденды</t>
  </si>
  <si>
    <t>Обязательства по подоходному налогу</t>
  </si>
  <si>
    <t>Текущая часть долгосрочных оценочных обязательств</t>
  </si>
  <si>
    <t>Прочие текущие обязательства</t>
  </si>
  <si>
    <t>Итого обязательства</t>
  </si>
  <si>
    <t>Итого капитал и обязательства</t>
  </si>
  <si>
    <t>№ примечания</t>
  </si>
  <si>
    <t>ОТЧЕТ О ФИНАНСОВОМ ПОЛОЖЕНИИ</t>
  </si>
  <si>
    <t>АО "Казбургаз"</t>
  </si>
  <si>
    <t>Долгосрочные обязательства</t>
  </si>
  <si>
    <t>Торговая кредиторская задолженность</t>
  </si>
  <si>
    <t>Итого текущие обязательства</t>
  </si>
  <si>
    <t>Президент:</t>
  </si>
  <si>
    <t>Главный бухгалтер:</t>
  </si>
  <si>
    <t>Басирова А.А.</t>
  </si>
  <si>
    <t>(подпись)</t>
  </si>
  <si>
    <t>Доход от оказания услуг</t>
  </si>
  <si>
    <t>Себестоимость оказанных услуг</t>
  </si>
  <si>
    <t>Валовая прибыль</t>
  </si>
  <si>
    <t>Отчет о прибылях/ убытках</t>
  </si>
  <si>
    <t>Административные расходы</t>
  </si>
  <si>
    <t>Доходы по финансированию</t>
  </si>
  <si>
    <t>Расходы по финансированию</t>
  </si>
  <si>
    <t>Прочие доходы и расходы (нетто)</t>
  </si>
  <si>
    <t>Прибыль/убыток до налогообложения</t>
  </si>
  <si>
    <t>Расходы по корпоративному подоходному налогу</t>
  </si>
  <si>
    <t>Итоговая прибыль/убыток за период</t>
  </si>
  <si>
    <t>Прочий совокупный доход/убыток</t>
  </si>
  <si>
    <t>Совокупный доход за период</t>
  </si>
  <si>
    <t>Прибыль на акцию, тенге</t>
  </si>
  <si>
    <t>ОТЧЕТ О ДВИЖЕНИИ ДЕНЕЖНЫХ СРЕДСТВ</t>
  </si>
  <si>
    <t>(прямой метод)</t>
  </si>
  <si>
    <t>I. Движение денежных средств по операционной деятельности</t>
  </si>
  <si>
    <t>1. Поступление денежных средств, всего</t>
  </si>
  <si>
    <t>в том числе:</t>
  </si>
  <si>
    <t xml:space="preserve">                         реализация услуг</t>
  </si>
  <si>
    <t xml:space="preserve">                         авансы полученные</t>
  </si>
  <si>
    <t xml:space="preserve">                         прочие поступления</t>
  </si>
  <si>
    <t>2. Выбытие денежных средств, всего</t>
  </si>
  <si>
    <t xml:space="preserve">                         платежи поставщикам за товары и услуги</t>
  </si>
  <si>
    <t xml:space="preserve">                         авансы выданные</t>
  </si>
  <si>
    <t xml:space="preserve">                         выплаты по заработной плате</t>
  </si>
  <si>
    <t xml:space="preserve">                         вознаграждения по займам</t>
  </si>
  <si>
    <t xml:space="preserve">                         прочие выплаты</t>
  </si>
  <si>
    <t>3. Чистая сумма денежных средств от операционной деятельности</t>
  </si>
  <si>
    <t xml:space="preserve">                         реализация основных средств</t>
  </si>
  <si>
    <t xml:space="preserve">                         приобретение основных средств и нематериальных активов</t>
  </si>
  <si>
    <t xml:space="preserve">                         предоставление займов</t>
  </si>
  <si>
    <t>3. Чистая сумма денежных средств от инвестиционной деятельности</t>
  </si>
  <si>
    <t>III. Движение денежных средств по финансовой деятельности</t>
  </si>
  <si>
    <t xml:space="preserve">                         получение займов</t>
  </si>
  <si>
    <t xml:space="preserve">                         погашение займов</t>
  </si>
  <si>
    <t xml:space="preserve">                         выплата дивидендов</t>
  </si>
  <si>
    <t xml:space="preserve">                         прочие </t>
  </si>
  <si>
    <t>3. Чистая сумма денежных средств от финансовой деятельности</t>
  </si>
  <si>
    <t>Итого: Увличение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</si>
  <si>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</si>
  <si>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</si>
  <si>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</si>
  <si>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Совокупный доход за год</t>
  </si>
  <si>
    <t>Реклассификации из состава резерва на нераспределенную прибыль</t>
  </si>
  <si>
    <t>Итого</t>
  </si>
  <si>
    <t>ОТЧЕТ О СОВОКУПНОМ ДОХОДЕ</t>
  </si>
  <si>
    <t xml:space="preserve">                         подоходный налог и другие платежи в бюджет</t>
  </si>
  <si>
    <t>II. Движение денежных средств по инвестиционной  деятельности</t>
  </si>
  <si>
    <t>Балансовая стоимость одной простой акции (тенге)</t>
  </si>
  <si>
    <t xml:space="preserve">                         полученные вознаграждения</t>
  </si>
  <si>
    <t>Инвестиционная недвижимость</t>
  </si>
  <si>
    <t>Авансы, выданные под поставку основных средств</t>
  </si>
  <si>
    <t xml:space="preserve">                         полученные дивиденды</t>
  </si>
  <si>
    <t>Кабылов Ж.Б.</t>
  </si>
  <si>
    <t>Прочие долгосрочные обязательства</t>
  </si>
  <si>
    <t>Сальдо на 01 января 2016 года</t>
  </si>
  <si>
    <t>на 31.12.2016 года</t>
  </si>
  <si>
    <t>Долгосрочные финансовые инвестиции</t>
  </si>
  <si>
    <t>Оборудование к установке</t>
  </si>
  <si>
    <t>Депозиты, размещенные при привлечении иностранной рабочей силы</t>
  </si>
  <si>
    <t>Сальдо на 01 января 2017 года</t>
  </si>
  <si>
    <t>Сальдо на 31 декабря 2016 года</t>
  </si>
  <si>
    <t>Примечание: Прибыль на акцию определена за минусом гарантированного размера дивидендов по привилигированным акциям (371 952-852,25/939 332)</t>
  </si>
  <si>
    <t>тыс.тенге</t>
  </si>
  <si>
    <t>по состоянию на 30 сентября 2017 года</t>
  </si>
  <si>
    <t>Обязательства по прочим налогам и другим обязательным платежам</t>
  </si>
  <si>
    <t>за период, закончившийся 30 сентября 2017 года</t>
  </si>
  <si>
    <t>Переоценка основных средств за вычетом соответствующего подоходного налога</t>
  </si>
  <si>
    <t>на 30.09.2017 года</t>
  </si>
  <si>
    <t>Сальдо на 30 сентября 2017 года</t>
  </si>
  <si>
    <t>за 9 месяцев 2016 года</t>
  </si>
  <si>
    <t>за 9 месяцев 2017 года</t>
  </si>
  <si>
    <t>за период, закончившийся 30  сентября 2017 года</t>
  </si>
  <si>
    <t>Балансовая стоимость одной привилегированной акции (тенге)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</si>
</sst>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3" fillId="0" borderId="0" xfId="0" applyFont="1" applyAlignment="1">
      <alignment horizontal="center"/>
    </xf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3" fontId="2" fillId="2" borderId="1" xfId="0" applyNumberFormat="1" applyFont="1" applyFill="1" applyBorder="1"/>
    <xf numFmtId="4" fontId="2" fillId="2" borderId="1" xfId="0" applyNumberFormat="1" applyFont="1" applyFill="1" applyBorder="1"/>
    <xf numFmtId="0" fontId="2" fillId="0" borderId="0" xfId="0" applyFont="1" applyBorder="1" applyAlignment="1">
      <alignment horizontal="left" wrapText="1"/>
    </xf>
    <xf numFmtId="4" fontId="2" fillId="2" borderId="0" xfId="0" applyNumberFormat="1" applyFont="1" applyFill="1" applyBorder="1"/>
    <xf numFmtId="4" fontId="2" fillId="2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topLeftCell="A34" workbookViewId="0">
      <selection activeCell="D50" sqref="D50"/>
    </sheetView>
  </sheetViews>
  <sheetFormatPr defaultColWidth="9.109375" defaultRowHeight="13.8" x14ac:dyDescent="0.25"/>
  <cols>
    <col min="1" max="1" width="45.5546875" style="2" customWidth="1"/>
    <col min="2" max="2" width="14.44140625" style="2" customWidth="1"/>
    <col min="3" max="3" width="18.109375" style="2" customWidth="1"/>
    <col min="4" max="4" width="18.5546875" style="2" customWidth="1"/>
    <col min="5" max="16384" width="9.109375" style="2"/>
  </cols>
  <sheetData>
    <row r="1" spans="1:4" x14ac:dyDescent="0.25">
      <c r="A1" s="1" t="s">
        <v>33</v>
      </c>
    </row>
    <row r="3" spans="1:4" x14ac:dyDescent="0.25">
      <c r="A3" s="25" t="s">
        <v>32</v>
      </c>
      <c r="B3" s="25"/>
      <c r="C3" s="25"/>
      <c r="D3" s="25"/>
    </row>
    <row r="4" spans="1:4" x14ac:dyDescent="0.25">
      <c r="A4" s="25" t="s">
        <v>106</v>
      </c>
      <c r="B4" s="25"/>
      <c r="C4" s="25"/>
      <c r="D4" s="25"/>
    </row>
    <row r="5" spans="1:4" x14ac:dyDescent="0.25">
      <c r="D5" s="2" t="s">
        <v>105</v>
      </c>
    </row>
    <row r="6" spans="1:4" ht="27.6" x14ac:dyDescent="0.25">
      <c r="A6" s="3"/>
      <c r="B6" s="4" t="s">
        <v>31</v>
      </c>
      <c r="C6" s="4" t="s">
        <v>110</v>
      </c>
      <c r="D6" s="4" t="s">
        <v>98</v>
      </c>
    </row>
    <row r="7" spans="1:4" x14ac:dyDescent="0.25">
      <c r="A7" s="11" t="s">
        <v>0</v>
      </c>
      <c r="B7" s="5"/>
      <c r="C7" s="5"/>
      <c r="D7" s="5"/>
    </row>
    <row r="8" spans="1:4" x14ac:dyDescent="0.25">
      <c r="A8" s="11" t="s">
        <v>1</v>
      </c>
      <c r="B8" s="5"/>
      <c r="C8" s="5"/>
      <c r="D8" s="6"/>
    </row>
    <row r="9" spans="1:4" x14ac:dyDescent="0.25">
      <c r="A9" s="12" t="s">
        <v>92</v>
      </c>
      <c r="B9" s="5">
        <v>5</v>
      </c>
      <c r="C9" s="6">
        <v>150230</v>
      </c>
      <c r="D9" s="6">
        <v>153516</v>
      </c>
    </row>
    <row r="10" spans="1:4" x14ac:dyDescent="0.25">
      <c r="A10" s="12" t="s">
        <v>2</v>
      </c>
      <c r="B10" s="5">
        <v>6</v>
      </c>
      <c r="C10" s="6">
        <v>1930975</v>
      </c>
      <c r="D10" s="6">
        <v>1479938</v>
      </c>
    </row>
    <row r="11" spans="1:4" x14ac:dyDescent="0.25">
      <c r="A11" s="12" t="s">
        <v>3</v>
      </c>
      <c r="B11" s="5"/>
      <c r="C11" s="6">
        <v>2214</v>
      </c>
      <c r="D11" s="6">
        <v>1852</v>
      </c>
    </row>
    <row r="12" spans="1:4" ht="27.6" x14ac:dyDescent="0.25">
      <c r="A12" s="12" t="s">
        <v>93</v>
      </c>
      <c r="B12" s="5">
        <v>10</v>
      </c>
      <c r="C12" s="19">
        <v>10981</v>
      </c>
      <c r="D12" s="6">
        <v>37616</v>
      </c>
    </row>
    <row r="13" spans="1:4" x14ac:dyDescent="0.25">
      <c r="A13" s="12" t="s">
        <v>99</v>
      </c>
      <c r="B13" s="5">
        <v>7</v>
      </c>
      <c r="C13" s="6">
        <v>1000</v>
      </c>
      <c r="D13" s="6">
        <v>1000</v>
      </c>
    </row>
    <row r="14" spans="1:4" x14ac:dyDescent="0.25">
      <c r="A14" s="12" t="s">
        <v>100</v>
      </c>
      <c r="B14" s="5"/>
      <c r="C14" s="6"/>
      <c r="D14" s="6"/>
    </row>
    <row r="15" spans="1:4" ht="27.6" x14ac:dyDescent="0.25">
      <c r="A15" s="12" t="s">
        <v>101</v>
      </c>
      <c r="B15" s="5"/>
      <c r="C15" s="6">
        <v>480</v>
      </c>
      <c r="D15" s="6">
        <v>480</v>
      </c>
    </row>
    <row r="16" spans="1:4" x14ac:dyDescent="0.25">
      <c r="A16" s="11" t="s">
        <v>4</v>
      </c>
      <c r="B16" s="5"/>
      <c r="C16" s="7">
        <f>SUM(C9:C15)</f>
        <v>2095880</v>
      </c>
      <c r="D16" s="7">
        <f>SUM(D9:D15)</f>
        <v>1674402</v>
      </c>
    </row>
    <row r="17" spans="1:4" x14ac:dyDescent="0.25">
      <c r="A17" s="11" t="s">
        <v>5</v>
      </c>
      <c r="B17" s="5"/>
      <c r="C17" s="6"/>
      <c r="D17" s="6"/>
    </row>
    <row r="18" spans="1:4" x14ac:dyDescent="0.25">
      <c r="A18" s="12" t="s">
        <v>6</v>
      </c>
      <c r="B18" s="5">
        <v>8</v>
      </c>
      <c r="C18" s="6">
        <v>379350</v>
      </c>
      <c r="D18" s="6">
        <v>349181</v>
      </c>
    </row>
    <row r="19" spans="1:4" x14ac:dyDescent="0.25">
      <c r="A19" s="12" t="s">
        <v>7</v>
      </c>
      <c r="B19" s="5">
        <v>9</v>
      </c>
      <c r="C19" s="6">
        <v>1771854</v>
      </c>
      <c r="D19" s="6">
        <v>708839</v>
      </c>
    </row>
    <row r="20" spans="1:4" x14ac:dyDescent="0.25">
      <c r="A20" s="12" t="s">
        <v>8</v>
      </c>
      <c r="B20" s="5"/>
      <c r="C20" s="6">
        <v>816</v>
      </c>
      <c r="D20" s="6">
        <v>718</v>
      </c>
    </row>
    <row r="21" spans="1:4" x14ac:dyDescent="0.25">
      <c r="A21" s="12" t="s">
        <v>9</v>
      </c>
      <c r="B21" s="5">
        <v>10</v>
      </c>
      <c r="C21" s="6">
        <v>143000</v>
      </c>
      <c r="D21" s="6">
        <v>21044</v>
      </c>
    </row>
    <row r="22" spans="1:4" x14ac:dyDescent="0.25">
      <c r="A22" s="12" t="s">
        <v>10</v>
      </c>
      <c r="B22" s="5">
        <v>11</v>
      </c>
      <c r="C22" s="6">
        <v>263882</v>
      </c>
      <c r="D22" s="6">
        <v>130940</v>
      </c>
    </row>
    <row r="23" spans="1:4" x14ac:dyDescent="0.25">
      <c r="A23" s="11" t="s">
        <v>11</v>
      </c>
      <c r="B23" s="5"/>
      <c r="C23" s="7">
        <f>SUM(C18:C22)</f>
        <v>2558902</v>
      </c>
      <c r="D23" s="7">
        <f>SUM(D18:D22)</f>
        <v>1210722</v>
      </c>
    </row>
    <row r="24" spans="1:4" x14ac:dyDescent="0.25">
      <c r="A24" s="11" t="s">
        <v>12</v>
      </c>
      <c r="B24" s="5"/>
      <c r="C24" s="7">
        <f>C16+C23</f>
        <v>4654782</v>
      </c>
      <c r="D24" s="7">
        <f>D16+D23</f>
        <v>2885124</v>
      </c>
    </row>
    <row r="25" spans="1:4" x14ac:dyDescent="0.25">
      <c r="A25" s="11" t="s">
        <v>13</v>
      </c>
      <c r="B25" s="5"/>
      <c r="C25" s="6"/>
      <c r="D25" s="6"/>
    </row>
    <row r="26" spans="1:4" x14ac:dyDescent="0.25">
      <c r="A26" s="11" t="s">
        <v>14</v>
      </c>
      <c r="B26" s="5"/>
      <c r="C26" s="6"/>
      <c r="D26" s="6"/>
    </row>
    <row r="27" spans="1:4" x14ac:dyDescent="0.25">
      <c r="A27" s="12" t="s">
        <v>15</v>
      </c>
      <c r="B27" s="5">
        <v>12</v>
      </c>
      <c r="C27" s="6">
        <v>956377</v>
      </c>
      <c r="D27" s="6">
        <v>956377</v>
      </c>
    </row>
    <row r="28" spans="1:4" x14ac:dyDescent="0.25">
      <c r="A28" s="12" t="s">
        <v>16</v>
      </c>
      <c r="B28" s="5"/>
      <c r="C28" s="6">
        <v>188659</v>
      </c>
      <c r="D28" s="6">
        <v>188659</v>
      </c>
    </row>
    <row r="29" spans="1:4" x14ac:dyDescent="0.25">
      <c r="A29" s="12" t="s">
        <v>17</v>
      </c>
      <c r="B29" s="5"/>
      <c r="C29" s="6">
        <v>1715669</v>
      </c>
      <c r="D29" s="6">
        <v>830215</v>
      </c>
    </row>
    <row r="30" spans="1:4" x14ac:dyDescent="0.25">
      <c r="A30" s="11" t="s">
        <v>18</v>
      </c>
      <c r="B30" s="5"/>
      <c r="C30" s="7">
        <f>SUM(C27:C29)</f>
        <v>2860705</v>
      </c>
      <c r="D30" s="7">
        <f>SUM(D27:D29)</f>
        <v>1975251</v>
      </c>
    </row>
    <row r="31" spans="1:4" x14ac:dyDescent="0.25">
      <c r="A31" s="11" t="s">
        <v>34</v>
      </c>
      <c r="B31" s="5"/>
      <c r="C31" s="6"/>
      <c r="D31" s="6"/>
    </row>
    <row r="32" spans="1:4" x14ac:dyDescent="0.25">
      <c r="A32" s="12" t="s">
        <v>19</v>
      </c>
      <c r="B32" s="5">
        <v>13</v>
      </c>
      <c r="C32" s="6">
        <v>105845</v>
      </c>
      <c r="D32" s="6">
        <v>105845</v>
      </c>
    </row>
    <row r="33" spans="1:4" x14ac:dyDescent="0.25">
      <c r="A33" s="12" t="s">
        <v>20</v>
      </c>
      <c r="B33" s="5">
        <v>14</v>
      </c>
      <c r="C33" s="6">
        <v>32599</v>
      </c>
      <c r="D33" s="6">
        <v>32599</v>
      </c>
    </row>
    <row r="34" spans="1:4" x14ac:dyDescent="0.25">
      <c r="A34" s="12" t="s">
        <v>96</v>
      </c>
      <c r="B34" s="5">
        <v>16</v>
      </c>
      <c r="C34" s="6">
        <v>26891</v>
      </c>
      <c r="D34" s="6">
        <v>26891</v>
      </c>
    </row>
    <row r="35" spans="1:4" x14ac:dyDescent="0.25">
      <c r="A35" s="12" t="s">
        <v>21</v>
      </c>
      <c r="B35" s="5"/>
      <c r="C35" s="6">
        <v>54842</v>
      </c>
      <c r="D35" s="6">
        <v>54842</v>
      </c>
    </row>
    <row r="36" spans="1:4" x14ac:dyDescent="0.25">
      <c r="A36" s="11" t="s">
        <v>22</v>
      </c>
      <c r="B36" s="5"/>
      <c r="C36" s="7">
        <f>SUM(C32:C35)</f>
        <v>220177</v>
      </c>
      <c r="D36" s="7">
        <f>SUM(D32:D35)</f>
        <v>220177</v>
      </c>
    </row>
    <row r="37" spans="1:4" x14ac:dyDescent="0.25">
      <c r="A37" s="11" t="s">
        <v>23</v>
      </c>
      <c r="B37" s="5"/>
      <c r="C37" s="6"/>
      <c r="D37" s="6"/>
    </row>
    <row r="38" spans="1:4" x14ac:dyDescent="0.25">
      <c r="A38" s="12" t="s">
        <v>24</v>
      </c>
      <c r="B38" s="5">
        <v>13</v>
      </c>
      <c r="C38" s="6">
        <v>12059</v>
      </c>
      <c r="D38" s="6">
        <v>45854</v>
      </c>
    </row>
    <row r="39" spans="1:4" x14ac:dyDescent="0.25">
      <c r="A39" s="12" t="s">
        <v>25</v>
      </c>
      <c r="B39" s="5">
        <v>15</v>
      </c>
      <c r="C39" s="6">
        <v>155285</v>
      </c>
      <c r="D39" s="6">
        <v>7832</v>
      </c>
    </row>
    <row r="40" spans="1:4" x14ac:dyDescent="0.25">
      <c r="A40" s="12" t="s">
        <v>35</v>
      </c>
      <c r="B40" s="5">
        <v>16</v>
      </c>
      <c r="C40" s="6">
        <f>903129+3126</f>
        <v>906255</v>
      </c>
      <c r="D40" s="6">
        <v>450013</v>
      </c>
    </row>
    <row r="41" spans="1:4" x14ac:dyDescent="0.25">
      <c r="A41" s="12" t="s">
        <v>26</v>
      </c>
      <c r="B41" s="5"/>
      <c r="C41" s="6">
        <v>229274</v>
      </c>
      <c r="D41" s="6">
        <v>29392</v>
      </c>
    </row>
    <row r="42" spans="1:4" ht="27.6" x14ac:dyDescent="0.25">
      <c r="A42" s="12" t="s">
        <v>107</v>
      </c>
      <c r="B42" s="5">
        <v>17</v>
      </c>
      <c r="C42" s="6">
        <v>133972</v>
      </c>
      <c r="D42" s="6">
        <v>61700</v>
      </c>
    </row>
    <row r="43" spans="1:4" ht="28.5" customHeight="1" x14ac:dyDescent="0.25">
      <c r="A43" s="12" t="s">
        <v>27</v>
      </c>
      <c r="B43" s="5">
        <v>14</v>
      </c>
      <c r="C43" s="6">
        <v>7516</v>
      </c>
      <c r="D43" s="6">
        <v>13397</v>
      </c>
    </row>
    <row r="44" spans="1:4" x14ac:dyDescent="0.25">
      <c r="A44" s="12" t="s">
        <v>28</v>
      </c>
      <c r="B44" s="5">
        <v>18</v>
      </c>
      <c r="C44" s="6">
        <v>129539</v>
      </c>
      <c r="D44" s="6">
        <v>81508</v>
      </c>
    </row>
    <row r="45" spans="1:4" x14ac:dyDescent="0.25">
      <c r="A45" s="11" t="s">
        <v>36</v>
      </c>
      <c r="B45" s="5"/>
      <c r="C45" s="7">
        <f>SUM(C38:C44)</f>
        <v>1573900</v>
      </c>
      <c r="D45" s="7">
        <f>SUM(D38:D44)</f>
        <v>689696</v>
      </c>
    </row>
    <row r="46" spans="1:4" x14ac:dyDescent="0.25">
      <c r="A46" s="11" t="s">
        <v>29</v>
      </c>
      <c r="B46" s="5"/>
      <c r="C46" s="7">
        <f>C36+C45</f>
        <v>1794077</v>
      </c>
      <c r="D46" s="7">
        <f>D36+D45</f>
        <v>909873</v>
      </c>
    </row>
    <row r="47" spans="1:4" x14ac:dyDescent="0.25">
      <c r="A47" s="11" t="s">
        <v>30</v>
      </c>
      <c r="B47" s="5"/>
      <c r="C47" s="7">
        <f>C30+C46</f>
        <v>4654782</v>
      </c>
      <c r="D47" s="7">
        <f>D30+D46</f>
        <v>2885124</v>
      </c>
    </row>
    <row r="48" spans="1:4" x14ac:dyDescent="0.25">
      <c r="A48" s="26" t="s">
        <v>90</v>
      </c>
      <c r="B48" s="27"/>
      <c r="C48" s="20">
        <v>3024.96</v>
      </c>
      <c r="D48" s="20">
        <v>2082.71</v>
      </c>
    </row>
    <row r="49" spans="1:4" x14ac:dyDescent="0.25">
      <c r="A49" s="26" t="s">
        <v>115</v>
      </c>
      <c r="B49" s="27"/>
      <c r="C49" s="23">
        <v>1525.96</v>
      </c>
      <c r="D49" s="24">
        <v>1459.49</v>
      </c>
    </row>
    <row r="50" spans="1:4" x14ac:dyDescent="0.25">
      <c r="A50" s="21"/>
      <c r="B50" s="21"/>
      <c r="C50" s="22"/>
      <c r="D50" s="22"/>
    </row>
    <row r="51" spans="1:4" x14ac:dyDescent="0.25">
      <c r="C51" s="8"/>
      <c r="D51" s="8"/>
    </row>
    <row r="52" spans="1:4" x14ac:dyDescent="0.25">
      <c r="A52" s="1" t="s">
        <v>37</v>
      </c>
      <c r="C52" s="1" t="s">
        <v>95</v>
      </c>
    </row>
    <row r="53" spans="1:4" x14ac:dyDescent="0.25">
      <c r="A53" s="9" t="s">
        <v>40</v>
      </c>
      <c r="C53" s="1"/>
    </row>
    <row r="55" spans="1:4" x14ac:dyDescent="0.25">
      <c r="A55" s="1" t="s">
        <v>38</v>
      </c>
      <c r="C55" s="1" t="s">
        <v>39</v>
      </c>
    </row>
    <row r="56" spans="1:4" x14ac:dyDescent="0.25">
      <c r="A56" s="9" t="s">
        <v>40</v>
      </c>
    </row>
  </sheetData>
  <mergeCells count="4">
    <mergeCell ref="A3:D3"/>
    <mergeCell ref="A4:D4"/>
    <mergeCell ref="A48:B48"/>
    <mergeCell ref="A49:B49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workbookViewId="0">
      <selection activeCell="F16" sqref="F16"/>
    </sheetView>
  </sheetViews>
  <sheetFormatPr defaultColWidth="9.109375" defaultRowHeight="13.8" x14ac:dyDescent="0.25"/>
  <cols>
    <col min="1" max="1" width="44.88671875" style="2" customWidth="1"/>
    <col min="2" max="2" width="14.88671875" style="2" customWidth="1"/>
    <col min="3" max="3" width="16.44140625" style="2" customWidth="1"/>
    <col min="4" max="4" width="15.6640625" style="2" customWidth="1"/>
    <col min="5" max="16384" width="9.109375" style="2"/>
  </cols>
  <sheetData>
    <row r="1" spans="1:4" x14ac:dyDescent="0.25">
      <c r="A1" s="1" t="s">
        <v>33</v>
      </c>
    </row>
    <row r="3" spans="1:4" x14ac:dyDescent="0.25">
      <c r="A3" s="25" t="s">
        <v>87</v>
      </c>
      <c r="B3" s="25"/>
      <c r="C3" s="25"/>
      <c r="D3" s="25"/>
    </row>
    <row r="4" spans="1:4" x14ac:dyDescent="0.25">
      <c r="A4" s="25" t="s">
        <v>108</v>
      </c>
      <c r="B4" s="25"/>
      <c r="C4" s="25"/>
      <c r="D4" s="25"/>
    </row>
    <row r="5" spans="1:4" x14ac:dyDescent="0.25">
      <c r="D5" s="2" t="s">
        <v>105</v>
      </c>
    </row>
    <row r="6" spans="1:4" ht="27.6" x14ac:dyDescent="0.25">
      <c r="A6" s="3"/>
      <c r="B6" s="4" t="s">
        <v>31</v>
      </c>
      <c r="C6" s="4" t="s">
        <v>113</v>
      </c>
      <c r="D6" s="4" t="s">
        <v>112</v>
      </c>
    </row>
    <row r="7" spans="1:4" x14ac:dyDescent="0.25">
      <c r="A7" s="11" t="s">
        <v>44</v>
      </c>
      <c r="B7" s="5"/>
      <c r="C7" s="5"/>
      <c r="D7" s="5"/>
    </row>
    <row r="8" spans="1:4" x14ac:dyDescent="0.25">
      <c r="A8" s="12" t="s">
        <v>41</v>
      </c>
      <c r="B8" s="5">
        <v>19</v>
      </c>
      <c r="C8" s="6">
        <f>3583235+353878</f>
        <v>3937113</v>
      </c>
      <c r="D8" s="6">
        <v>1803659</v>
      </c>
    </row>
    <row r="9" spans="1:4" x14ac:dyDescent="0.25">
      <c r="A9" s="12" t="s">
        <v>42</v>
      </c>
      <c r="B9" s="5">
        <v>20</v>
      </c>
      <c r="C9" s="6">
        <f>2313217-1279</f>
        <v>2311938</v>
      </c>
      <c r="D9" s="6">
        <v>1123275</v>
      </c>
    </row>
    <row r="10" spans="1:4" x14ac:dyDescent="0.25">
      <c r="A10" s="11" t="s">
        <v>43</v>
      </c>
      <c r="B10" s="5"/>
      <c r="C10" s="7">
        <f>C8-C9</f>
        <v>1625175</v>
      </c>
      <c r="D10" s="7">
        <f>D8-D9</f>
        <v>680384</v>
      </c>
    </row>
    <row r="11" spans="1:4" x14ac:dyDescent="0.25">
      <c r="A11" s="12" t="s">
        <v>45</v>
      </c>
      <c r="B11" s="5">
        <v>21</v>
      </c>
      <c r="C11" s="6">
        <f>291677+1279</f>
        <v>292956</v>
      </c>
      <c r="D11" s="6">
        <v>222688</v>
      </c>
    </row>
    <row r="12" spans="1:4" x14ac:dyDescent="0.25">
      <c r="A12" s="12" t="s">
        <v>46</v>
      </c>
      <c r="B12" s="5"/>
      <c r="C12" s="6">
        <v>3547</v>
      </c>
      <c r="D12" s="6">
        <v>2458</v>
      </c>
    </row>
    <row r="13" spans="1:4" x14ac:dyDescent="0.25">
      <c r="A13" s="12" t="s">
        <v>47</v>
      </c>
      <c r="B13" s="5">
        <v>22</v>
      </c>
      <c r="C13" s="6">
        <v>9861</v>
      </c>
      <c r="D13" s="6">
        <v>19686</v>
      </c>
    </row>
    <row r="14" spans="1:4" x14ac:dyDescent="0.25">
      <c r="A14" s="12" t="s">
        <v>48</v>
      </c>
      <c r="B14" s="5">
        <v>23</v>
      </c>
      <c r="C14" s="6">
        <v>59432</v>
      </c>
      <c r="D14" s="6">
        <v>-43988</v>
      </c>
    </row>
    <row r="15" spans="1:4" x14ac:dyDescent="0.25">
      <c r="A15" s="11" t="s">
        <v>49</v>
      </c>
      <c r="B15" s="5"/>
      <c r="C15" s="7">
        <f>C10-C11+C12-C13+C14</f>
        <v>1385337</v>
      </c>
      <c r="D15" s="7">
        <f>D10-D11+D12-D13+D14</f>
        <v>396480</v>
      </c>
    </row>
    <row r="16" spans="1:4" ht="27.6" x14ac:dyDescent="0.25">
      <c r="A16" s="12" t="s">
        <v>50</v>
      </c>
      <c r="B16" s="5"/>
      <c r="C16" s="6">
        <v>300000</v>
      </c>
      <c r="D16" s="6">
        <v>107000</v>
      </c>
    </row>
    <row r="17" spans="1:4" x14ac:dyDescent="0.25">
      <c r="A17" s="11" t="s">
        <v>51</v>
      </c>
      <c r="B17" s="5"/>
      <c r="C17" s="7">
        <f>C15-C16</f>
        <v>1085337</v>
      </c>
      <c r="D17" s="7">
        <f>D15-D16</f>
        <v>289480</v>
      </c>
    </row>
    <row r="18" spans="1:4" x14ac:dyDescent="0.25">
      <c r="A18" s="12" t="s">
        <v>52</v>
      </c>
      <c r="B18" s="5"/>
      <c r="C18" s="6">
        <v>0</v>
      </c>
      <c r="D18" s="6">
        <v>0</v>
      </c>
    </row>
    <row r="19" spans="1:4" x14ac:dyDescent="0.25">
      <c r="A19" s="11" t="s">
        <v>53</v>
      </c>
      <c r="B19" s="5"/>
      <c r="C19" s="7">
        <f>C17+C18</f>
        <v>1085337</v>
      </c>
      <c r="D19" s="7">
        <f>D17+D18</f>
        <v>289480</v>
      </c>
    </row>
    <row r="20" spans="1:4" x14ac:dyDescent="0.25">
      <c r="A20" s="11" t="s">
        <v>54</v>
      </c>
      <c r="B20" s="5"/>
      <c r="C20" s="10">
        <f>(C17-852.25)/939332*1000</f>
        <v>1154.5276324026011</v>
      </c>
      <c r="D20" s="10">
        <f>(D17-852.25)/939332*1000</f>
        <v>307.26915510171062</v>
      </c>
    </row>
    <row r="22" spans="1:4" ht="27" customHeight="1" x14ac:dyDescent="0.25">
      <c r="A22" s="28" t="s">
        <v>104</v>
      </c>
      <c r="B22" s="28"/>
      <c r="C22" s="28"/>
      <c r="D22" s="28"/>
    </row>
    <row r="23" spans="1:4" ht="27" customHeight="1" x14ac:dyDescent="0.25">
      <c r="A23" s="18"/>
      <c r="B23" s="18"/>
      <c r="C23" s="18"/>
      <c r="D23" s="18"/>
    </row>
    <row r="24" spans="1:4" x14ac:dyDescent="0.25">
      <c r="A24" s="1" t="s">
        <v>37</v>
      </c>
      <c r="C24" s="1" t="s">
        <v>95</v>
      </c>
    </row>
    <row r="25" spans="1:4" x14ac:dyDescent="0.25">
      <c r="A25" s="9" t="s">
        <v>40</v>
      </c>
      <c r="C25" s="1"/>
    </row>
    <row r="27" spans="1:4" x14ac:dyDescent="0.25">
      <c r="A27" s="1" t="s">
        <v>38</v>
      </c>
      <c r="C27" s="1" t="s">
        <v>39</v>
      </c>
    </row>
    <row r="28" spans="1:4" x14ac:dyDescent="0.25">
      <c r="A28" s="9" t="s">
        <v>40</v>
      </c>
    </row>
  </sheetData>
  <mergeCells count="3">
    <mergeCell ref="A3:D3"/>
    <mergeCell ref="A4:D4"/>
    <mergeCell ref="A22:D2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workbookViewId="0">
      <selection activeCell="G9" sqref="G9"/>
    </sheetView>
  </sheetViews>
  <sheetFormatPr defaultColWidth="9.109375" defaultRowHeight="13.8" x14ac:dyDescent="0.25"/>
  <cols>
    <col min="1" max="1" width="61.5546875" style="2" customWidth="1"/>
    <col min="2" max="3" width="16.88671875" style="2" customWidth="1"/>
    <col min="4" max="16384" width="9.109375" style="2"/>
  </cols>
  <sheetData>
    <row r="1" spans="1:3" x14ac:dyDescent="0.25">
      <c r="A1" s="1" t="s">
        <v>33</v>
      </c>
    </row>
    <row r="3" spans="1:3" x14ac:dyDescent="0.25">
      <c r="A3" s="25" t="s">
        <v>55</v>
      </c>
      <c r="B3" s="25"/>
      <c r="C3" s="25"/>
    </row>
    <row r="4" spans="1:3" x14ac:dyDescent="0.25">
      <c r="A4" s="25" t="s">
        <v>114</v>
      </c>
      <c r="B4" s="25"/>
      <c r="C4" s="25"/>
    </row>
    <row r="5" spans="1:3" x14ac:dyDescent="0.25">
      <c r="A5" s="25" t="s">
        <v>56</v>
      </c>
      <c r="B5" s="25"/>
      <c r="C5" s="25"/>
    </row>
    <row r="6" spans="1:3" x14ac:dyDescent="0.25">
      <c r="C6" s="2" t="s">
        <v>105</v>
      </c>
    </row>
    <row r="7" spans="1:3" ht="27.6" x14ac:dyDescent="0.25">
      <c r="A7" s="3"/>
      <c r="B7" s="4" t="s">
        <v>113</v>
      </c>
      <c r="C7" s="4" t="s">
        <v>112</v>
      </c>
    </row>
    <row r="8" spans="1:3" ht="27.6" x14ac:dyDescent="0.25">
      <c r="A8" s="11" t="s">
        <v>57</v>
      </c>
      <c r="B8" s="4"/>
      <c r="C8" s="4"/>
    </row>
    <row r="9" spans="1:3" x14ac:dyDescent="0.25">
      <c r="A9" s="12" t="s">
        <v>58</v>
      </c>
      <c r="B9" s="13">
        <f>SUM(B11:B13)</f>
        <v>3354859</v>
      </c>
      <c r="C9" s="13">
        <f>SUM(C11:C13)</f>
        <v>2014232</v>
      </c>
    </row>
    <row r="10" spans="1:3" x14ac:dyDescent="0.25">
      <c r="A10" s="12" t="s">
        <v>59</v>
      </c>
      <c r="B10" s="13"/>
      <c r="C10" s="13"/>
    </row>
    <row r="11" spans="1:3" x14ac:dyDescent="0.25">
      <c r="A11" s="12" t="s">
        <v>60</v>
      </c>
      <c r="B11" s="14">
        <f>3354856-7000</f>
        <v>3347856</v>
      </c>
      <c r="C11" s="14">
        <v>1978265</v>
      </c>
    </row>
    <row r="12" spans="1:3" x14ac:dyDescent="0.25">
      <c r="A12" s="12" t="s">
        <v>61</v>
      </c>
      <c r="B12" s="14">
        <v>7000</v>
      </c>
      <c r="C12" s="14">
        <v>12000</v>
      </c>
    </row>
    <row r="13" spans="1:3" x14ac:dyDescent="0.25">
      <c r="A13" s="12" t="s">
        <v>62</v>
      </c>
      <c r="B13" s="14">
        <v>3</v>
      </c>
      <c r="C13" s="14">
        <v>23967</v>
      </c>
    </row>
    <row r="14" spans="1:3" x14ac:dyDescent="0.25">
      <c r="A14" s="12" t="s">
        <v>63</v>
      </c>
      <c r="B14" s="13">
        <f>SUM(B16:B21)</f>
        <v>2730532</v>
      </c>
      <c r="C14" s="13">
        <f>SUM(C16:C21)</f>
        <v>1481930</v>
      </c>
    </row>
    <row r="15" spans="1:3" x14ac:dyDescent="0.25">
      <c r="A15" s="12" t="s">
        <v>59</v>
      </c>
      <c r="B15" s="13"/>
      <c r="C15" s="13"/>
    </row>
    <row r="16" spans="1:3" x14ac:dyDescent="0.25">
      <c r="A16" s="12" t="s">
        <v>64</v>
      </c>
      <c r="B16" s="14">
        <v>1515158</v>
      </c>
      <c r="C16" s="14">
        <v>734550</v>
      </c>
    </row>
    <row r="17" spans="1:3" x14ac:dyDescent="0.25">
      <c r="A17" s="12" t="s">
        <v>65</v>
      </c>
      <c r="B17" s="14">
        <v>157934</v>
      </c>
      <c r="C17" s="14">
        <v>22782</v>
      </c>
    </row>
    <row r="18" spans="1:3" x14ac:dyDescent="0.25">
      <c r="A18" s="12" t="s">
        <v>66</v>
      </c>
      <c r="B18" s="14">
        <v>525631</v>
      </c>
      <c r="C18" s="14">
        <v>347990</v>
      </c>
    </row>
    <row r="19" spans="1:3" x14ac:dyDescent="0.25">
      <c r="A19" s="12" t="s">
        <v>67</v>
      </c>
      <c r="B19" s="14">
        <v>11046</v>
      </c>
      <c r="C19" s="14">
        <v>17753</v>
      </c>
    </row>
    <row r="20" spans="1:3" x14ac:dyDescent="0.25">
      <c r="A20" s="12" t="s">
        <v>88</v>
      </c>
      <c r="B20" s="14">
        <v>471181</v>
      </c>
      <c r="C20" s="14">
        <v>262275</v>
      </c>
    </row>
    <row r="21" spans="1:3" x14ac:dyDescent="0.25">
      <c r="A21" s="12" t="s">
        <v>68</v>
      </c>
      <c r="B21" s="14">
        <f>49582</f>
        <v>49582</v>
      </c>
      <c r="C21" s="14">
        <v>96580</v>
      </c>
    </row>
    <row r="22" spans="1:3" ht="27.6" x14ac:dyDescent="0.25">
      <c r="A22" s="12" t="s">
        <v>69</v>
      </c>
      <c r="B22" s="13">
        <f>B9-B14</f>
        <v>624327</v>
      </c>
      <c r="C22" s="13">
        <f>C9-C14</f>
        <v>532302</v>
      </c>
    </row>
    <row r="23" spans="1:3" ht="27.6" x14ac:dyDescent="0.25">
      <c r="A23" s="11" t="s">
        <v>89</v>
      </c>
      <c r="B23" s="13"/>
      <c r="C23" s="13"/>
    </row>
    <row r="24" spans="1:3" x14ac:dyDescent="0.25">
      <c r="A24" s="12" t="s">
        <v>58</v>
      </c>
      <c r="B24" s="13">
        <f>SUM(B26:B27)</f>
        <v>6000</v>
      </c>
      <c r="C24" s="13">
        <f>SUM(C26:C27)</f>
        <v>32036</v>
      </c>
    </row>
    <row r="25" spans="1:3" x14ac:dyDescent="0.25">
      <c r="A25" s="12" t="s">
        <v>59</v>
      </c>
      <c r="B25" s="13"/>
      <c r="C25" s="13"/>
    </row>
    <row r="26" spans="1:3" x14ac:dyDescent="0.25">
      <c r="A26" s="12" t="s">
        <v>70</v>
      </c>
      <c r="B26" s="14">
        <v>6000</v>
      </c>
      <c r="C26" s="14">
        <v>29812</v>
      </c>
    </row>
    <row r="27" spans="1:3" x14ac:dyDescent="0.25">
      <c r="A27" s="12" t="s">
        <v>94</v>
      </c>
      <c r="B27" s="14"/>
      <c r="C27" s="14">
        <v>2224</v>
      </c>
    </row>
    <row r="28" spans="1:3" x14ac:dyDescent="0.25">
      <c r="A28" s="12" t="s">
        <v>63</v>
      </c>
      <c r="B28" s="13">
        <f>SUM(B30:B32)</f>
        <v>415900</v>
      </c>
      <c r="C28" s="13">
        <f>SUM(C30:C32)</f>
        <v>254103</v>
      </c>
    </row>
    <row r="29" spans="1:3" x14ac:dyDescent="0.25">
      <c r="A29" s="12" t="s">
        <v>59</v>
      </c>
      <c r="B29" s="13"/>
      <c r="C29" s="13"/>
    </row>
    <row r="30" spans="1:3" ht="27.6" x14ac:dyDescent="0.25">
      <c r="A30" s="12" t="s">
        <v>71</v>
      </c>
      <c r="B30" s="14">
        <v>415900</v>
      </c>
      <c r="C30" s="14">
        <v>145833</v>
      </c>
    </row>
    <row r="31" spans="1:3" x14ac:dyDescent="0.25">
      <c r="A31" s="12" t="s">
        <v>72</v>
      </c>
      <c r="B31" s="13"/>
      <c r="C31" s="13"/>
    </row>
    <row r="32" spans="1:3" x14ac:dyDescent="0.25">
      <c r="A32" s="12" t="s">
        <v>68</v>
      </c>
      <c r="B32" s="14"/>
      <c r="C32" s="14">
        <v>108270</v>
      </c>
    </row>
    <row r="33" spans="1:3" ht="27.6" x14ac:dyDescent="0.25">
      <c r="A33" s="12" t="s">
        <v>73</v>
      </c>
      <c r="B33" s="13">
        <f>B24-B28</f>
        <v>-409900</v>
      </c>
      <c r="C33" s="13">
        <f>C24-C28</f>
        <v>-222067</v>
      </c>
    </row>
    <row r="34" spans="1:3" ht="27.6" x14ac:dyDescent="0.25">
      <c r="A34" s="11" t="s">
        <v>74</v>
      </c>
      <c r="B34" s="13"/>
      <c r="C34" s="13"/>
    </row>
    <row r="35" spans="1:3" x14ac:dyDescent="0.25">
      <c r="A35" s="12" t="s">
        <v>58</v>
      </c>
      <c r="B35" s="13">
        <f>SUM(B37:B39)</f>
        <v>49437</v>
      </c>
      <c r="C35" s="13">
        <f>SUM(C37:C39)</f>
        <v>0</v>
      </c>
    </row>
    <row r="36" spans="1:3" x14ac:dyDescent="0.25">
      <c r="A36" s="12" t="s">
        <v>59</v>
      </c>
      <c r="B36" s="13"/>
      <c r="C36" s="13"/>
    </row>
    <row r="37" spans="1:3" x14ac:dyDescent="0.25">
      <c r="A37" s="12" t="s">
        <v>75</v>
      </c>
      <c r="B37" s="14">
        <v>45000</v>
      </c>
      <c r="C37" s="14">
        <v>0</v>
      </c>
    </row>
    <row r="38" spans="1:3" x14ac:dyDescent="0.25">
      <c r="A38" s="12" t="s">
        <v>91</v>
      </c>
      <c r="B38" s="14">
        <v>3543</v>
      </c>
      <c r="C38" s="14">
        <v>0</v>
      </c>
    </row>
    <row r="39" spans="1:3" x14ac:dyDescent="0.25">
      <c r="A39" s="12" t="s">
        <v>62</v>
      </c>
      <c r="B39" s="14">
        <v>894</v>
      </c>
      <c r="C39" s="14">
        <v>0</v>
      </c>
    </row>
    <row r="40" spans="1:3" x14ac:dyDescent="0.25">
      <c r="A40" s="12" t="s">
        <v>63</v>
      </c>
      <c r="B40" s="13">
        <f>SUM(B42:B44)</f>
        <v>130922</v>
      </c>
      <c r="C40" s="13">
        <f>SUM(C42:C44)</f>
        <v>310263</v>
      </c>
    </row>
    <row r="41" spans="1:3" x14ac:dyDescent="0.25">
      <c r="A41" s="12" t="s">
        <v>59</v>
      </c>
      <c r="B41" s="13"/>
      <c r="C41" s="13"/>
    </row>
    <row r="42" spans="1:3" x14ac:dyDescent="0.25">
      <c r="A42" s="12" t="s">
        <v>76</v>
      </c>
      <c r="B42" s="14">
        <v>33493</v>
      </c>
      <c r="C42" s="14">
        <v>170770</v>
      </c>
    </row>
    <row r="43" spans="1:3" x14ac:dyDescent="0.25">
      <c r="A43" s="12" t="s">
        <v>77</v>
      </c>
      <c r="B43" s="14">
        <v>50000</v>
      </c>
      <c r="C43" s="14">
        <v>94</v>
      </c>
    </row>
    <row r="44" spans="1:3" x14ac:dyDescent="0.25">
      <c r="A44" s="12" t="s">
        <v>78</v>
      </c>
      <c r="B44" s="14">
        <f>45000+2429</f>
        <v>47429</v>
      </c>
      <c r="C44" s="14">
        <v>139399</v>
      </c>
    </row>
    <row r="45" spans="1:3" ht="27.6" x14ac:dyDescent="0.25">
      <c r="A45" s="12" t="s">
        <v>79</v>
      </c>
      <c r="B45" s="13">
        <f>B35-B40</f>
        <v>-81485</v>
      </c>
      <c r="C45" s="13">
        <f>C35-C40</f>
        <v>-310263</v>
      </c>
    </row>
    <row r="46" spans="1:3" x14ac:dyDescent="0.25">
      <c r="A46" s="11" t="s">
        <v>80</v>
      </c>
      <c r="B46" s="15">
        <f>B22+B33+B45</f>
        <v>132942</v>
      </c>
      <c r="C46" s="15">
        <f>C22+C33+C45</f>
        <v>-28</v>
      </c>
    </row>
    <row r="47" spans="1:3" ht="27.6" x14ac:dyDescent="0.25">
      <c r="A47" s="12" t="s">
        <v>81</v>
      </c>
      <c r="B47" s="16">
        <v>130940</v>
      </c>
      <c r="C47" s="16">
        <v>70285</v>
      </c>
    </row>
    <row r="48" spans="1:3" ht="27.6" x14ac:dyDescent="0.25">
      <c r="A48" s="12" t="s">
        <v>82</v>
      </c>
      <c r="B48" s="15">
        <f>B46+B47</f>
        <v>263882</v>
      </c>
      <c r="C48" s="15">
        <f>C46+C47</f>
        <v>70257</v>
      </c>
    </row>
    <row r="49" spans="1:5" x14ac:dyDescent="0.25">
      <c r="B49" s="8"/>
      <c r="C49" s="8"/>
    </row>
    <row r="50" spans="1:5" x14ac:dyDescent="0.25">
      <c r="A50" s="1" t="s">
        <v>37</v>
      </c>
      <c r="B50" s="1" t="s">
        <v>95</v>
      </c>
    </row>
    <row r="51" spans="1:5" x14ac:dyDescent="0.25">
      <c r="A51" s="9" t="s">
        <v>40</v>
      </c>
      <c r="B51" s="1"/>
      <c r="E51" s="8"/>
    </row>
    <row r="53" spans="1:5" x14ac:dyDescent="0.25">
      <c r="A53" s="1" t="s">
        <v>38</v>
      </c>
      <c r="B53" s="1" t="s">
        <v>39</v>
      </c>
    </row>
    <row r="54" spans="1:5" x14ac:dyDescent="0.25">
      <c r="A54" s="9" t="s">
        <v>40</v>
      </c>
    </row>
  </sheetData>
  <mergeCells count="3"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D9" sqref="D9"/>
    </sheetView>
  </sheetViews>
  <sheetFormatPr defaultColWidth="9.109375" defaultRowHeight="13.8" x14ac:dyDescent="0.25"/>
  <cols>
    <col min="1" max="1" width="35.5546875" style="2" customWidth="1"/>
    <col min="2" max="2" width="13.109375" style="2" customWidth="1"/>
    <col min="3" max="3" width="18.109375" style="2" customWidth="1"/>
    <col min="4" max="4" width="22.88671875" style="2" customWidth="1"/>
    <col min="5" max="5" width="13.44140625" style="2" customWidth="1"/>
    <col min="6" max="16384" width="9.109375" style="2"/>
  </cols>
  <sheetData>
    <row r="1" spans="1:5" x14ac:dyDescent="0.25">
      <c r="A1" s="1" t="s">
        <v>33</v>
      </c>
    </row>
    <row r="3" spans="1:5" x14ac:dyDescent="0.25">
      <c r="A3" s="25" t="s">
        <v>83</v>
      </c>
      <c r="B3" s="25"/>
      <c r="C3" s="25"/>
      <c r="D3" s="25"/>
    </row>
    <row r="4" spans="1:5" x14ac:dyDescent="0.25">
      <c r="A4" s="25" t="s">
        <v>108</v>
      </c>
      <c r="B4" s="25"/>
      <c r="C4" s="25"/>
      <c r="D4" s="25"/>
    </row>
    <row r="5" spans="1:5" x14ac:dyDescent="0.25">
      <c r="E5" s="2" t="s">
        <v>105</v>
      </c>
    </row>
    <row r="6" spans="1:5" ht="55.2" x14ac:dyDescent="0.25">
      <c r="A6" s="3"/>
      <c r="B6" s="4" t="s">
        <v>15</v>
      </c>
      <c r="C6" s="4" t="s">
        <v>16</v>
      </c>
      <c r="D6" s="4" t="s">
        <v>17</v>
      </c>
      <c r="E6" s="4" t="s">
        <v>86</v>
      </c>
    </row>
    <row r="7" spans="1:5" x14ac:dyDescent="0.25">
      <c r="A7" s="11" t="s">
        <v>102</v>
      </c>
      <c r="B7" s="7">
        <f>B16</f>
        <v>956377</v>
      </c>
      <c r="C7" s="7">
        <f>C16</f>
        <v>188659</v>
      </c>
      <c r="D7" s="7">
        <f>D16</f>
        <v>830215</v>
      </c>
      <c r="E7" s="7">
        <f>D7+C7+B7</f>
        <v>1975251</v>
      </c>
    </row>
    <row r="8" spans="1:5" x14ac:dyDescent="0.25">
      <c r="A8" s="17" t="s">
        <v>53</v>
      </c>
      <c r="B8" s="6"/>
      <c r="C8" s="6"/>
      <c r="D8" s="6">
        <v>1085337</v>
      </c>
      <c r="E8" s="7">
        <f t="shared" ref="E8:E10" si="0">D8+C8+B8</f>
        <v>1085337</v>
      </c>
    </row>
    <row r="9" spans="1:5" ht="41.4" x14ac:dyDescent="0.25">
      <c r="A9" s="17" t="s">
        <v>85</v>
      </c>
      <c r="B9" s="6"/>
      <c r="C9" s="6"/>
      <c r="D9" s="6"/>
      <c r="E9" s="7">
        <f t="shared" si="0"/>
        <v>0</v>
      </c>
    </row>
    <row r="10" spans="1:5" x14ac:dyDescent="0.25">
      <c r="A10" s="12" t="s">
        <v>25</v>
      </c>
      <c r="B10" s="6"/>
      <c r="C10" s="7"/>
      <c r="D10" s="7">
        <v>-199883</v>
      </c>
      <c r="E10" s="7">
        <f t="shared" si="0"/>
        <v>-199883</v>
      </c>
    </row>
    <row r="11" spans="1:5" x14ac:dyDescent="0.25">
      <c r="A11" s="11" t="s">
        <v>111</v>
      </c>
      <c r="B11" s="7">
        <f>B7+B8+B9+B10</f>
        <v>956377</v>
      </c>
      <c r="C11" s="7">
        <f t="shared" ref="C11:E11" si="1">C7+C8+C9+C10</f>
        <v>188659</v>
      </c>
      <c r="D11" s="7">
        <f t="shared" si="1"/>
        <v>1715669</v>
      </c>
      <c r="E11" s="7">
        <f t="shared" si="1"/>
        <v>2860705</v>
      </c>
    </row>
    <row r="12" spans="1:5" x14ac:dyDescent="0.25">
      <c r="A12" s="11" t="s">
        <v>97</v>
      </c>
      <c r="B12" s="7">
        <v>956377</v>
      </c>
      <c r="C12" s="7">
        <v>175883</v>
      </c>
      <c r="D12" s="7">
        <v>547861</v>
      </c>
      <c r="E12" s="7">
        <v>1680121</v>
      </c>
    </row>
    <row r="13" spans="1:5" x14ac:dyDescent="0.25">
      <c r="A13" s="12" t="s">
        <v>84</v>
      </c>
      <c r="B13" s="6"/>
      <c r="C13" s="6"/>
      <c r="D13" s="6">
        <v>370628</v>
      </c>
      <c r="E13" s="6">
        <f>SUM(B13:D13)</f>
        <v>370628</v>
      </c>
    </row>
    <row r="14" spans="1:5" ht="41.4" x14ac:dyDescent="0.25">
      <c r="A14" s="12" t="s">
        <v>109</v>
      </c>
      <c r="B14" s="6"/>
      <c r="C14" s="6">
        <v>12776</v>
      </c>
      <c r="D14" s="6"/>
      <c r="E14" s="6">
        <f t="shared" ref="E14:E15" si="2">SUM(B14:D14)</f>
        <v>12776</v>
      </c>
    </row>
    <row r="15" spans="1:5" x14ac:dyDescent="0.25">
      <c r="A15" s="12" t="s">
        <v>25</v>
      </c>
      <c r="B15" s="6"/>
      <c r="C15" s="6"/>
      <c r="D15" s="6">
        <v>-88274</v>
      </c>
      <c r="E15" s="6">
        <f t="shared" si="2"/>
        <v>-88274</v>
      </c>
    </row>
    <row r="16" spans="1:5" x14ac:dyDescent="0.25">
      <c r="A16" s="11" t="s">
        <v>103</v>
      </c>
      <c r="B16" s="7">
        <v>956377</v>
      </c>
      <c r="C16" s="7">
        <f>SUM(C12:C15)</f>
        <v>188659</v>
      </c>
      <c r="D16" s="7">
        <f>SUM(D12:D15)</f>
        <v>830215</v>
      </c>
      <c r="E16" s="7">
        <f>SUM(E12:E15)</f>
        <v>1975251</v>
      </c>
    </row>
    <row r="18" spans="1:4" x14ac:dyDescent="0.25">
      <c r="C18" s="8"/>
      <c r="D18" s="8"/>
    </row>
    <row r="19" spans="1:4" x14ac:dyDescent="0.25">
      <c r="A19" s="1" t="s">
        <v>37</v>
      </c>
      <c r="C19" s="1" t="s">
        <v>95</v>
      </c>
    </row>
    <row r="20" spans="1:4" x14ac:dyDescent="0.25">
      <c r="A20" s="9" t="s">
        <v>40</v>
      </c>
      <c r="C20" s="1"/>
    </row>
    <row r="22" spans="1:4" x14ac:dyDescent="0.25">
      <c r="A22" s="1" t="s">
        <v>38</v>
      </c>
      <c r="C22" s="1" t="s">
        <v>39</v>
      </c>
    </row>
    <row r="23" spans="1:4" x14ac:dyDescent="0.25">
      <c r="A23" s="9" t="s">
        <v>40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Капитал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2017-11-20T04:53:23Z</dcterms:modified>
</cp:coreProperties>
</file>