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0D6EBD1B-028A-4980-992A-26709E9D7668}" xr6:coauthVersionLast="34" xr6:coauthVersionMax="34" xr10:uidLastSave="{00000000-0000-0000-0000-000000000000}"/>
  <bookViews>
    <workbookView xWindow="0" yWindow="0" windowWidth="23040" windowHeight="8520" xr2:uid="{00000000-000D-0000-FFFF-FFFF00000000}"/>
  </bookViews>
  <sheets>
    <sheet name="ОФП" sheetId="1" r:id="rId1"/>
    <sheet name="ОСД" sheetId="2" r:id="rId2"/>
    <sheet name="ОДДС" sheetId="3" r:id="rId3"/>
    <sheet name="Капитал" sheetId="4" r:id="rId4"/>
  </sheets>
  <calcPr calcId="162913"/>
</workbook>
</file>

<file path=xl/calcChain.xml><?xml version="1.0" encoding="utf-8"?>
<calcChain xmlns="http://schemas.openxmlformats.org/spreadsheetml/2006/main">
  <c r="C19" i="1" l="1"/>
  <c r="C21" i="1"/>
  <c r="E12" i="4" l="1"/>
  <c r="D12" i="4"/>
  <c r="D21" i="1" l="1"/>
  <c r="D10" i="1"/>
  <c r="D20" i="2"/>
  <c r="C11" i="2" l="1"/>
  <c r="C13" i="2"/>
  <c r="C8" i="2"/>
  <c r="C16" i="2"/>
  <c r="C12" i="2"/>
  <c r="B13" i="3" l="1"/>
  <c r="B20" i="3"/>
  <c r="D19" i="1"/>
  <c r="C40" i="3" l="1"/>
  <c r="B40" i="3"/>
  <c r="C35" i="3"/>
  <c r="B35" i="3"/>
  <c r="C28" i="3"/>
  <c r="B28" i="3"/>
  <c r="C24" i="3"/>
  <c r="B24" i="3"/>
  <c r="B14" i="3"/>
  <c r="C14" i="3"/>
  <c r="B9" i="3"/>
  <c r="C9" i="3"/>
  <c r="B22" i="3" l="1"/>
  <c r="C45" i="3"/>
  <c r="C33" i="3"/>
  <c r="B45" i="3"/>
  <c r="C22" i="3"/>
  <c r="B33" i="3"/>
  <c r="B46" i="3" l="1"/>
  <c r="B48" i="3" s="1"/>
  <c r="C46" i="3"/>
  <c r="C48" i="3" s="1"/>
  <c r="E15" i="4"/>
  <c r="E16" i="4"/>
  <c r="D10" i="2"/>
  <c r="D18" i="2" s="1"/>
  <c r="D16" i="1" l="1"/>
  <c r="B7" i="4"/>
  <c r="E14" i="4" l="1"/>
  <c r="E17" i="4" s="1"/>
  <c r="D17" i="4"/>
  <c r="D7" i="4" s="1"/>
  <c r="C17" i="4"/>
  <c r="B12" i="4"/>
  <c r="E9" i="4"/>
  <c r="E10" i="4"/>
  <c r="E11" i="4"/>
  <c r="C7" i="4" l="1"/>
  <c r="C12" i="4" s="1"/>
  <c r="C10" i="2"/>
  <c r="C18" i="2" s="1"/>
  <c r="E7" i="4" l="1"/>
  <c r="C20" i="2"/>
  <c r="D45" i="1"/>
  <c r="D36" i="1"/>
  <c r="D30" i="1"/>
  <c r="D23" i="1"/>
  <c r="D25" i="2" l="1"/>
  <c r="D26" i="2"/>
  <c r="C25" i="2"/>
  <c r="C26" i="2"/>
  <c r="D46" i="1"/>
  <c r="D47" i="1" s="1"/>
  <c r="D24" i="1"/>
</calcChain>
</file>

<file path=xl/sharedStrings.xml><?xml version="1.0" encoding="utf-8"?>
<sst xmlns="http://schemas.openxmlformats.org/spreadsheetml/2006/main" count="168" uniqueCount="123">
  <si>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</si>
  <si>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</si>
  <si>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</si>
  <si>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</si>
  <si>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</si>
  <si>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</si>
  <si>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</si>
  <si>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</si>
  <si>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</si>
  <si>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</si>
  <si>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</si>
  <si>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</si>
  <si>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</si>
  <si>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</si>
  <si>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</si>
  <si>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</si>
  <si>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</si>
  <si>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</si>
  <si>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</si>
  <si>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</si>
  <si>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</si>
  <si>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</si>
  <si>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</si>
  <si>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</si>
  <si>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</si>
  <si>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</si>
  <si>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</si>
  <si>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</si>
  <si>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</si>
  <si>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</si>
  <si>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</si>
  <si>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</si>
  <si>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</si>
  <si>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</si>
  <si>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</si>
  <si>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</si>
  <si>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Главный бухгалтер:</t>
  </si>
  <si>
    <t>(подпись)</t>
  </si>
  <si>
    <t>Доход от оказания услуг</t>
  </si>
  <si>
    <t>Себестоимость оказанных услуг</t>
  </si>
  <si>
    <t>Отчет о прибылях/ убытках</t>
  </si>
  <si>
    <t>Доходы по финансированию</t>
  </si>
  <si>
    <t>Расходы по финансированию</t>
  </si>
  <si>
    <t>Расходы по корпоративному подоходному налогу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</si>
  <si>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</si>
  <si>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</si>
  <si>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</si>
  <si>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</si>
  <si>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</si>
  <si>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</si>
  <si>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</si>
  <si>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</si>
  <si>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</si>
  <si>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</si>
  <si>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</si>
  <si>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</si>
  <si>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</si>
  <si>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</si>
  <si>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</si>
  <si>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</si>
  <si>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</si>
  <si>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</si>
  <si>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</si>
  <si>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</si>
  <si>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</si>
  <si>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</si>
  <si>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</si>
  <si>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</si>
  <si>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</si>
  <si>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</si>
  <si>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</si>
  <si>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</si>
  <si>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</si>
  <si>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</si>
  <si>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</si>
  <si>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</si>
  <si>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</si>
  <si>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</si>
  <si>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</si>
  <si>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</si>
  <si>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</si>
  <si>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</si>
  <si>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</si>
  <si>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</si>
  <si>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</si>
  <si>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 xml:space="preserve">                         полученные дивиденды</t>
  </si>
  <si>
    <t>Прочие долгосрочные обязательства</t>
  </si>
  <si>
    <t>Долгосрочные финансовые инвестиции</t>
  </si>
  <si>
    <t>Депозиты, размещенные при привлечении иностранной рабочей силы</t>
  </si>
  <si>
    <t>Сальдо на 01 января 2017 года</t>
  </si>
  <si>
    <t>тыс.тенге</t>
  </si>
  <si>
    <t>Обязательства по прочим налогам и другим обязательным платежам</t>
  </si>
  <si>
    <t>Переоценка основных средств за вычетом соответствующего подоходного налога</t>
  </si>
  <si>
    <t>Балансовая стоимость одной привилегированной акции (тенге)</t>
  </si>
  <si>
    <t>И.о. президента:</t>
  </si>
  <si>
    <t>Омарбекова Э.О.</t>
  </si>
  <si>
    <t>Ихласова А.</t>
  </si>
  <si>
    <t>на 31.12.2017 года</t>
  </si>
  <si>
    <t>Незавершенное строительство</t>
  </si>
  <si>
    <t>Текущий подоходный налог</t>
  </si>
  <si>
    <t xml:space="preserve">                          (подпись)</t>
  </si>
  <si>
    <t xml:space="preserve">                         (подпись)</t>
  </si>
  <si>
    <t>Примечание: Прибыль на акцию определена за минусом гарантированного размера дивидендов по привилигированным акциям (-160 560-852,25/939 332)</t>
  </si>
  <si>
    <t>Сальдо на 31 декабря 2017 года</t>
  </si>
  <si>
    <t>Сальдо на 01 января 2018 года</t>
  </si>
  <si>
    <t>по состоянию на 30 июня 2018 года</t>
  </si>
  <si>
    <t>на 30.06.2018 года</t>
  </si>
  <si>
    <t>за период, закончившийся 30 июня 2018 года</t>
  </si>
  <si>
    <t>за 1 полугодие 2018</t>
  </si>
  <si>
    <t>за 1 полугодие 2017</t>
  </si>
  <si>
    <t>Сальдо на 30 июня 2018 года</t>
  </si>
  <si>
    <t>Авансы выданные под поставку основных средств</t>
  </si>
  <si>
    <t>Валовый доход</t>
  </si>
  <si>
    <t>Общие и административные расходы</t>
  </si>
  <si>
    <t>Доход (убыток) от выбытия основных средств, нетто</t>
  </si>
  <si>
    <t>Прочие операционные доходы, нетто</t>
  </si>
  <si>
    <t>Убыток от курсовой разницы</t>
  </si>
  <si>
    <t>Доход/убыток до налогообложения</t>
  </si>
  <si>
    <t>Чистый доход/убыток за период</t>
  </si>
  <si>
    <t>Статьи, которые впоследствии не могут быть реклассифицированы в отчет о доходах и расходах:</t>
  </si>
  <si>
    <t>Переоценка основных средств</t>
  </si>
  <si>
    <t>Налоговый эффект переоценки основных средств</t>
  </si>
  <si>
    <t>Корректировка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</si>
</sst>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>
      <alignment horizontal="left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2" fillId="2" borderId="1" xfId="0" applyNumberFormat="1" applyFont="1" applyFill="1" applyBorder="1"/>
    <xf numFmtId="0" fontId="2" fillId="0" borderId="0" xfId="0" applyFont="1" applyBorder="1" applyAlignment="1">
      <alignment horizontal="left" wrapText="1"/>
    </xf>
    <xf numFmtId="4" fontId="2" fillId="2" borderId="0" xfId="0" applyNumberFormat="1" applyFont="1" applyFill="1" applyBorder="1"/>
    <xf numFmtId="0" fontId="2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4" fontId="8" fillId="2" borderId="1" xfId="0" applyNumberFormat="1" applyFont="1" applyFill="1" applyBorder="1"/>
    <xf numFmtId="4" fontId="8" fillId="0" borderId="1" xfId="0" applyNumberFormat="1" applyFont="1" applyBorder="1" applyAlignment="1"/>
    <xf numFmtId="4" fontId="8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3" xr:uid="{12454E92-74DC-4882-A2C3-DD9A7795EC30}"/>
    <cellStyle name="Обычный 3" xfId="1" xr:uid="{FF7F27DE-4B8C-4D2D-BB19-36D802EAA905}"/>
    <cellStyle name="Обычный 3 2" xfId="2" xr:uid="{0B33B857-A73D-4DB4-98F8-6CB96920D15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"/>
  <sheetViews>
    <sheetView tabSelected="1" topLeftCell="A16" workbookViewId="0">
      <selection activeCell="B34" sqref="B34"/>
    </sheetView>
  </sheetViews>
  <sheetFormatPr defaultColWidth="9.109375" defaultRowHeight="13.8" x14ac:dyDescent="0.25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 x14ac:dyDescent="0.25">
      <c r="A1" s="1" t="s">
        <v>32</v>
      </c>
    </row>
    <row r="3" spans="1:4" x14ac:dyDescent="0.25">
      <c r="A3" s="28" t="s">
        <v>31</v>
      </c>
      <c r="B3" s="28"/>
      <c r="C3" s="28"/>
      <c r="D3" s="28"/>
    </row>
    <row r="4" spans="1:4" x14ac:dyDescent="0.25">
      <c r="A4" s="28" t="s">
        <v>105</v>
      </c>
      <c r="B4" s="28"/>
      <c r="C4" s="28"/>
      <c r="D4" s="28"/>
    </row>
    <row r="5" spans="1:4" x14ac:dyDescent="0.25">
      <c r="D5" s="2" t="s">
        <v>90</v>
      </c>
    </row>
    <row r="6" spans="1:4" ht="27.6" x14ac:dyDescent="0.25">
      <c r="A6" s="3"/>
      <c r="B6" s="4" t="s">
        <v>30</v>
      </c>
      <c r="C6" s="4" t="s">
        <v>106</v>
      </c>
      <c r="D6" s="4" t="s">
        <v>97</v>
      </c>
    </row>
    <row r="7" spans="1:4" x14ac:dyDescent="0.25">
      <c r="A7" s="11" t="s">
        <v>0</v>
      </c>
      <c r="B7" s="5"/>
      <c r="C7" s="5"/>
      <c r="D7" s="5"/>
    </row>
    <row r="8" spans="1:4" x14ac:dyDescent="0.25">
      <c r="A8" s="11" t="s">
        <v>1</v>
      </c>
      <c r="B8" s="5"/>
      <c r="C8" s="5"/>
      <c r="D8" s="6"/>
    </row>
    <row r="9" spans="1:4" x14ac:dyDescent="0.25">
      <c r="A9" s="12" t="s">
        <v>84</v>
      </c>
      <c r="B9" s="27">
        <v>8</v>
      </c>
      <c r="C9" s="6">
        <v>147972</v>
      </c>
      <c r="D9" s="6">
        <v>149134</v>
      </c>
    </row>
    <row r="10" spans="1:4" x14ac:dyDescent="0.25">
      <c r="A10" s="12" t="s">
        <v>2</v>
      </c>
      <c r="B10" s="27">
        <v>7</v>
      </c>
      <c r="C10" s="6">
        <v>2117579</v>
      </c>
      <c r="D10" s="6">
        <f>2159384</f>
        <v>2159384</v>
      </c>
    </row>
    <row r="11" spans="1:4" x14ac:dyDescent="0.25">
      <c r="A11" s="12" t="s">
        <v>3</v>
      </c>
      <c r="B11" s="27"/>
      <c r="C11" s="6">
        <v>10228</v>
      </c>
      <c r="D11" s="6">
        <v>8340</v>
      </c>
    </row>
    <row r="12" spans="1:4" x14ac:dyDescent="0.25">
      <c r="A12" s="12" t="s">
        <v>98</v>
      </c>
      <c r="B12" s="27">
        <v>7</v>
      </c>
      <c r="C12" s="19">
        <v>116910</v>
      </c>
      <c r="D12" s="6"/>
    </row>
    <row r="13" spans="1:4" x14ac:dyDescent="0.25">
      <c r="A13" s="12" t="s">
        <v>87</v>
      </c>
      <c r="B13" s="27">
        <v>9</v>
      </c>
      <c r="C13" s="6">
        <v>4000</v>
      </c>
      <c r="D13" s="6">
        <v>1000</v>
      </c>
    </row>
    <row r="14" spans="1:4" ht="27.6" x14ac:dyDescent="0.25">
      <c r="A14" s="12" t="s">
        <v>111</v>
      </c>
      <c r="B14" s="27"/>
      <c r="C14" s="6"/>
      <c r="D14" s="6">
        <v>11986</v>
      </c>
    </row>
    <row r="15" spans="1:4" ht="27.6" x14ac:dyDescent="0.25">
      <c r="A15" s="12" t="s">
        <v>88</v>
      </c>
      <c r="B15" s="27"/>
      <c r="C15" s="6">
        <v>480</v>
      </c>
      <c r="D15" s="6">
        <v>480</v>
      </c>
    </row>
    <row r="16" spans="1:4" x14ac:dyDescent="0.25">
      <c r="A16" s="11" t="s">
        <v>4</v>
      </c>
      <c r="B16" s="27"/>
      <c r="C16" s="7">
        <v>2397169</v>
      </c>
      <c r="D16" s="7">
        <f>SUM(D9:D15)</f>
        <v>2330324</v>
      </c>
    </row>
    <row r="17" spans="1:4" x14ac:dyDescent="0.25">
      <c r="A17" s="11" t="s">
        <v>5</v>
      </c>
      <c r="B17" s="27"/>
      <c r="C17" s="6"/>
      <c r="D17" s="6"/>
    </row>
    <row r="18" spans="1:4" x14ac:dyDescent="0.25">
      <c r="A18" s="12" t="s">
        <v>6</v>
      </c>
      <c r="B18" s="27">
        <v>10</v>
      </c>
      <c r="C18" s="6">
        <v>430241</v>
      </c>
      <c r="D18" s="6">
        <v>643735</v>
      </c>
    </row>
    <row r="19" spans="1:4" x14ac:dyDescent="0.25">
      <c r="A19" s="12" t="s">
        <v>7</v>
      </c>
      <c r="B19" s="27">
        <v>11</v>
      </c>
      <c r="C19" s="6">
        <f>718032+128644</f>
        <v>846676</v>
      </c>
      <c r="D19" s="6">
        <f>1518973</f>
        <v>1518973</v>
      </c>
    </row>
    <row r="20" spans="1:4" x14ac:dyDescent="0.25">
      <c r="A20" s="12" t="s">
        <v>99</v>
      </c>
      <c r="B20" s="27"/>
      <c r="C20" s="6">
        <v>181511</v>
      </c>
      <c r="D20" s="6">
        <v>41555</v>
      </c>
    </row>
    <row r="21" spans="1:4" x14ac:dyDescent="0.25">
      <c r="A21" s="12" t="s">
        <v>8</v>
      </c>
      <c r="B21" s="27">
        <v>12</v>
      </c>
      <c r="C21" s="6">
        <f>780855-128644</f>
        <v>652211</v>
      </c>
      <c r="D21" s="6">
        <f>78215+12812</f>
        <v>91027</v>
      </c>
    </row>
    <row r="22" spans="1:4" x14ac:dyDescent="0.25">
      <c r="A22" s="12" t="s">
        <v>9</v>
      </c>
      <c r="B22" s="27">
        <v>13</v>
      </c>
      <c r="C22" s="6">
        <v>108081</v>
      </c>
      <c r="D22" s="6">
        <v>182215</v>
      </c>
    </row>
    <row r="23" spans="1:4" x14ac:dyDescent="0.25">
      <c r="A23" s="11" t="s">
        <v>10</v>
      </c>
      <c r="B23" s="27"/>
      <c r="C23" s="7">
        <v>2218720</v>
      </c>
      <c r="D23" s="7">
        <f>SUM(D18:D22)</f>
        <v>2477505</v>
      </c>
    </row>
    <row r="24" spans="1:4" x14ac:dyDescent="0.25">
      <c r="A24" s="11" t="s">
        <v>11</v>
      </c>
      <c r="B24" s="27"/>
      <c r="C24" s="7">
        <v>4615889</v>
      </c>
      <c r="D24" s="7">
        <f>D16+D23</f>
        <v>4807829</v>
      </c>
    </row>
    <row r="25" spans="1:4" x14ac:dyDescent="0.25">
      <c r="A25" s="11" t="s">
        <v>12</v>
      </c>
      <c r="B25" s="27"/>
      <c r="C25" s="6"/>
      <c r="D25" s="6"/>
    </row>
    <row r="26" spans="1:4" x14ac:dyDescent="0.25">
      <c r="A26" s="11" t="s">
        <v>13</v>
      </c>
      <c r="B26" s="27"/>
      <c r="C26" s="6"/>
      <c r="D26" s="6"/>
    </row>
    <row r="27" spans="1:4" x14ac:dyDescent="0.25">
      <c r="A27" s="12" t="s">
        <v>14</v>
      </c>
      <c r="B27" s="27">
        <v>14</v>
      </c>
      <c r="C27" s="6">
        <v>956377</v>
      </c>
      <c r="D27" s="6">
        <v>956377</v>
      </c>
    </row>
    <row r="28" spans="1:4" x14ac:dyDescent="0.25">
      <c r="A28" s="12" t="s">
        <v>15</v>
      </c>
      <c r="B28" s="27"/>
      <c r="C28" s="6">
        <v>171961</v>
      </c>
      <c r="D28" s="6">
        <v>171961</v>
      </c>
    </row>
    <row r="29" spans="1:4" x14ac:dyDescent="0.25">
      <c r="A29" s="12" t="s">
        <v>16</v>
      </c>
      <c r="B29" s="27"/>
      <c r="C29" s="6">
        <v>1860315</v>
      </c>
      <c r="D29" s="6">
        <v>1865132</v>
      </c>
    </row>
    <row r="30" spans="1:4" x14ac:dyDescent="0.25">
      <c r="A30" s="11" t="s">
        <v>17</v>
      </c>
      <c r="B30" s="27"/>
      <c r="C30" s="7">
        <v>2988653</v>
      </c>
      <c r="D30" s="7">
        <f>SUM(D27:D29)</f>
        <v>2993470</v>
      </c>
    </row>
    <row r="31" spans="1:4" x14ac:dyDescent="0.25">
      <c r="A31" s="11" t="s">
        <v>33</v>
      </c>
      <c r="B31" s="27"/>
      <c r="C31" s="6"/>
      <c r="D31" s="6"/>
    </row>
    <row r="32" spans="1:4" x14ac:dyDescent="0.25">
      <c r="A32" s="12" t="s">
        <v>18</v>
      </c>
      <c r="B32" s="27">
        <v>15</v>
      </c>
      <c r="C32" s="6">
        <v>531775</v>
      </c>
      <c r="D32" s="6">
        <v>79691</v>
      </c>
    </row>
    <row r="33" spans="1:4" x14ac:dyDescent="0.25">
      <c r="A33" s="12" t="s">
        <v>19</v>
      </c>
      <c r="B33" s="27">
        <v>16</v>
      </c>
      <c r="C33" s="6">
        <v>140579</v>
      </c>
      <c r="D33" s="6">
        <v>140579</v>
      </c>
    </row>
    <row r="34" spans="1:4" x14ac:dyDescent="0.25">
      <c r="A34" s="12" t="s">
        <v>86</v>
      </c>
      <c r="B34" s="27"/>
      <c r="C34" s="6">
        <v>24495</v>
      </c>
      <c r="D34" s="6">
        <v>24495</v>
      </c>
    </row>
    <row r="35" spans="1:4" x14ac:dyDescent="0.25">
      <c r="A35" s="12" t="s">
        <v>20</v>
      </c>
      <c r="B35" s="27"/>
      <c r="C35" s="6">
        <v>76821</v>
      </c>
      <c r="D35" s="6">
        <v>76821</v>
      </c>
    </row>
    <row r="36" spans="1:4" x14ac:dyDescent="0.25">
      <c r="A36" s="11" t="s">
        <v>21</v>
      </c>
      <c r="B36" s="27"/>
      <c r="C36" s="7">
        <v>773670</v>
      </c>
      <c r="D36" s="7">
        <f>SUM(D32:D35)</f>
        <v>321586</v>
      </c>
    </row>
    <row r="37" spans="1:4" x14ac:dyDescent="0.25">
      <c r="A37" s="11" t="s">
        <v>22</v>
      </c>
      <c r="B37" s="27"/>
      <c r="C37" s="6"/>
      <c r="D37" s="6"/>
    </row>
    <row r="38" spans="1:4" x14ac:dyDescent="0.25">
      <c r="A38" s="12" t="s">
        <v>23</v>
      </c>
      <c r="B38" s="27">
        <v>15</v>
      </c>
      <c r="C38" s="6">
        <v>124874</v>
      </c>
      <c r="D38" s="6">
        <v>26636</v>
      </c>
    </row>
    <row r="39" spans="1:4" x14ac:dyDescent="0.25">
      <c r="A39" s="12" t="s">
        <v>24</v>
      </c>
      <c r="B39" s="27"/>
      <c r="C39" s="6">
        <v>8742</v>
      </c>
      <c r="D39" s="6">
        <v>8855</v>
      </c>
    </row>
    <row r="40" spans="1:4" x14ac:dyDescent="0.25">
      <c r="A40" s="12" t="s">
        <v>34</v>
      </c>
      <c r="B40" s="27">
        <v>17</v>
      </c>
      <c r="C40" s="6">
        <v>517588</v>
      </c>
      <c r="D40" s="6">
        <v>810944</v>
      </c>
    </row>
    <row r="41" spans="1:4" x14ac:dyDescent="0.25">
      <c r="A41" s="12" t="s">
        <v>25</v>
      </c>
      <c r="B41" s="27"/>
      <c r="C41" s="6">
        <v>0</v>
      </c>
      <c r="D41" s="6">
        <v>0</v>
      </c>
    </row>
    <row r="42" spans="1:4" ht="27.6" x14ac:dyDescent="0.25">
      <c r="A42" s="12" t="s">
        <v>91</v>
      </c>
      <c r="B42" s="27">
        <v>18</v>
      </c>
      <c r="C42" s="6">
        <v>32134</v>
      </c>
      <c r="D42" s="6">
        <v>121690</v>
      </c>
    </row>
    <row r="43" spans="1:4" ht="28.5" customHeight="1" x14ac:dyDescent="0.25">
      <c r="A43" s="12" t="s">
        <v>26</v>
      </c>
      <c r="B43" s="27">
        <v>16</v>
      </c>
      <c r="C43" s="6">
        <v>7700</v>
      </c>
      <c r="D43" s="6">
        <v>14005</v>
      </c>
    </row>
    <row r="44" spans="1:4" x14ac:dyDescent="0.25">
      <c r="A44" s="12" t="s">
        <v>27</v>
      </c>
      <c r="B44" s="27">
        <v>18</v>
      </c>
      <c r="C44" s="6">
        <v>162528</v>
      </c>
      <c r="D44" s="6">
        <v>510643</v>
      </c>
    </row>
    <row r="45" spans="1:4" x14ac:dyDescent="0.25">
      <c r="A45" s="11" t="s">
        <v>35</v>
      </c>
      <c r="B45" s="27"/>
      <c r="C45" s="7">
        <v>853566</v>
      </c>
      <c r="D45" s="7">
        <f>SUM(D38:D44)</f>
        <v>1492773</v>
      </c>
    </row>
    <row r="46" spans="1:4" x14ac:dyDescent="0.25">
      <c r="A46" s="11" t="s">
        <v>28</v>
      </c>
      <c r="B46" s="5"/>
      <c r="C46" s="7">
        <v>1627236</v>
      </c>
      <c r="D46" s="7">
        <f>D36+D45</f>
        <v>1814359</v>
      </c>
    </row>
    <row r="47" spans="1:4" x14ac:dyDescent="0.25">
      <c r="A47" s="11" t="s">
        <v>29</v>
      </c>
      <c r="B47" s="5"/>
      <c r="C47" s="7">
        <v>4615889</v>
      </c>
      <c r="D47" s="7">
        <f>D30+D46</f>
        <v>4807829</v>
      </c>
    </row>
    <row r="48" spans="1:4" x14ac:dyDescent="0.25">
      <c r="A48" s="29" t="s">
        <v>82</v>
      </c>
      <c r="B48" s="30"/>
      <c r="C48" s="24">
        <v>3152.6446453437125</v>
      </c>
      <c r="D48" s="24">
        <v>3159.78</v>
      </c>
    </row>
    <row r="49" spans="1:4" x14ac:dyDescent="0.25">
      <c r="A49" s="29" t="s">
        <v>93</v>
      </c>
      <c r="B49" s="30"/>
      <c r="C49" s="26">
        <v>1000</v>
      </c>
      <c r="D49" s="25">
        <v>1000</v>
      </c>
    </row>
    <row r="50" spans="1:4" x14ac:dyDescent="0.25">
      <c r="A50" s="20"/>
      <c r="B50" s="20"/>
      <c r="C50" s="21"/>
      <c r="D50" s="21"/>
    </row>
    <row r="51" spans="1:4" x14ac:dyDescent="0.25">
      <c r="C51" s="8"/>
      <c r="D51" s="8"/>
    </row>
    <row r="52" spans="1:4" x14ac:dyDescent="0.25">
      <c r="A52" s="1" t="s">
        <v>94</v>
      </c>
      <c r="C52" s="1" t="s">
        <v>95</v>
      </c>
    </row>
    <row r="53" spans="1:4" x14ac:dyDescent="0.25">
      <c r="A53" s="9" t="s">
        <v>37</v>
      </c>
      <c r="C53" s="1"/>
    </row>
    <row r="55" spans="1:4" x14ac:dyDescent="0.25">
      <c r="A55" s="1" t="s">
        <v>36</v>
      </c>
      <c r="C55" s="1" t="s">
        <v>96</v>
      </c>
    </row>
    <row r="56" spans="1:4" x14ac:dyDescent="0.25">
      <c r="A56" s="9" t="s">
        <v>37</v>
      </c>
    </row>
  </sheetData>
  <mergeCells count="4">
    <mergeCell ref="A3:D3"/>
    <mergeCell ref="A4:D4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opLeftCell="A13" workbookViewId="0">
      <selection activeCell="G11" sqref="G11"/>
    </sheetView>
  </sheetViews>
  <sheetFormatPr defaultColWidth="9.109375" defaultRowHeight="13.8" x14ac:dyDescent="0.25"/>
  <cols>
    <col min="1" max="1" width="51.33203125" style="2" customWidth="1"/>
    <col min="2" max="2" width="7.33203125" style="2" customWidth="1"/>
    <col min="3" max="3" width="16.44140625" style="2" customWidth="1"/>
    <col min="4" max="4" width="18.88671875" style="2" customWidth="1"/>
    <col min="5" max="16384" width="9.109375" style="2"/>
  </cols>
  <sheetData>
    <row r="1" spans="1:4" x14ac:dyDescent="0.25">
      <c r="A1" s="1" t="s">
        <v>32</v>
      </c>
    </row>
    <row r="3" spans="1:4" x14ac:dyDescent="0.25">
      <c r="A3" s="28" t="s">
        <v>79</v>
      </c>
      <c r="B3" s="28"/>
      <c r="C3" s="28"/>
      <c r="D3" s="28"/>
    </row>
    <row r="4" spans="1:4" x14ac:dyDescent="0.25">
      <c r="A4" s="28" t="s">
        <v>107</v>
      </c>
      <c r="B4" s="28"/>
      <c r="C4" s="28"/>
      <c r="D4" s="28"/>
    </row>
    <row r="5" spans="1:4" x14ac:dyDescent="0.25">
      <c r="D5" s="2" t="s">
        <v>90</v>
      </c>
    </row>
    <row r="6" spans="1:4" ht="41.4" x14ac:dyDescent="0.25">
      <c r="A6" s="3"/>
      <c r="B6" s="4" t="s">
        <v>30</v>
      </c>
      <c r="C6" s="4" t="s">
        <v>108</v>
      </c>
      <c r="D6" s="4" t="s">
        <v>109</v>
      </c>
    </row>
    <row r="7" spans="1:4" x14ac:dyDescent="0.25">
      <c r="A7" s="11" t="s">
        <v>40</v>
      </c>
      <c r="B7" s="5"/>
      <c r="C7" s="5"/>
      <c r="D7" s="5"/>
    </row>
    <row r="8" spans="1:4" x14ac:dyDescent="0.25">
      <c r="A8" s="12" t="s">
        <v>38</v>
      </c>
      <c r="B8" s="27">
        <v>3</v>
      </c>
      <c r="C8" s="6">
        <f>1434483-93886+278821+179259</f>
        <v>1798677</v>
      </c>
      <c r="D8" s="6">
        <v>2062080</v>
      </c>
    </row>
    <row r="9" spans="1:4" x14ac:dyDescent="0.25">
      <c r="A9" s="12" t="s">
        <v>39</v>
      </c>
      <c r="B9" s="27">
        <v>4</v>
      </c>
      <c r="C9" s="6">
        <v>1630152</v>
      </c>
      <c r="D9" s="6">
        <v>1380562</v>
      </c>
    </row>
    <row r="10" spans="1:4" x14ac:dyDescent="0.25">
      <c r="A10" s="11" t="s">
        <v>112</v>
      </c>
      <c r="B10" s="27"/>
      <c r="C10" s="7">
        <f>C8-C9</f>
        <v>168525</v>
      </c>
      <c r="D10" s="7">
        <f>D8-D9</f>
        <v>681518</v>
      </c>
    </row>
    <row r="11" spans="1:4" x14ac:dyDescent="0.25">
      <c r="A11" s="12" t="s">
        <v>113</v>
      </c>
      <c r="B11" s="27">
        <v>5</v>
      </c>
      <c r="C11" s="6">
        <f>-249741+102240</f>
        <v>-147501</v>
      </c>
      <c r="D11" s="6">
        <v>-169861</v>
      </c>
    </row>
    <row r="12" spans="1:4" x14ac:dyDescent="0.25">
      <c r="A12" s="12" t="s">
        <v>114</v>
      </c>
      <c r="B12" s="27"/>
      <c r="C12" s="6">
        <f>18117-15978</f>
        <v>2139</v>
      </c>
      <c r="D12" s="6">
        <v>678</v>
      </c>
    </row>
    <row r="13" spans="1:4" x14ac:dyDescent="0.25">
      <c r="A13" s="12" t="s">
        <v>115</v>
      </c>
      <c r="B13" s="27"/>
      <c r="C13" s="6">
        <f>10354-23931+42+2</f>
        <v>-13533</v>
      </c>
      <c r="D13" s="6">
        <v>-3119</v>
      </c>
    </row>
    <row r="14" spans="1:4" x14ac:dyDescent="0.25">
      <c r="A14" s="12" t="s">
        <v>41</v>
      </c>
      <c r="B14" s="27"/>
      <c r="C14" s="6">
        <v>2</v>
      </c>
      <c r="D14" s="6">
        <v>2</v>
      </c>
    </row>
    <row r="15" spans="1:4" x14ac:dyDescent="0.25">
      <c r="A15" s="12" t="s">
        <v>42</v>
      </c>
      <c r="B15" s="27">
        <v>6</v>
      </c>
      <c r="C15" s="6">
        <v>-14014</v>
      </c>
      <c r="D15" s="6">
        <v>-5492</v>
      </c>
    </row>
    <row r="16" spans="1:4" x14ac:dyDescent="0.25">
      <c r="A16" s="12" t="s">
        <v>116</v>
      </c>
      <c r="B16" s="27"/>
      <c r="C16" s="6">
        <f>136360-136797</f>
        <v>-437</v>
      </c>
      <c r="D16" s="6">
        <v>-21774</v>
      </c>
    </row>
    <row r="17" spans="1:4" x14ac:dyDescent="0.25">
      <c r="A17" s="12"/>
      <c r="B17" s="27"/>
      <c r="C17" s="6"/>
      <c r="D17" s="6"/>
    </row>
    <row r="18" spans="1:4" ht="15.75" customHeight="1" x14ac:dyDescent="0.25">
      <c r="A18" s="11" t="s">
        <v>117</v>
      </c>
      <c r="B18" s="27"/>
      <c r="C18" s="7">
        <f>C10+C11+C14+C15+C17+C12+C13+C16</f>
        <v>-4819</v>
      </c>
      <c r="D18" s="7">
        <f>D10+D11+D14+D15+D17+D12+D13+D16</f>
        <v>481952</v>
      </c>
    </row>
    <row r="19" spans="1:4" ht="18" customHeight="1" x14ac:dyDescent="0.25">
      <c r="A19" s="12" t="s">
        <v>43</v>
      </c>
      <c r="B19" s="27"/>
      <c r="C19" s="6">
        <v>0</v>
      </c>
      <c r="D19" s="6">
        <v>110000</v>
      </c>
    </row>
    <row r="20" spans="1:4" ht="18" customHeight="1" x14ac:dyDescent="0.25">
      <c r="A20" s="11" t="s">
        <v>118</v>
      </c>
      <c r="B20" s="27"/>
      <c r="C20" s="7">
        <f>C18-C19</f>
        <v>-4819</v>
      </c>
      <c r="D20" s="7">
        <f>D18-D19</f>
        <v>371952</v>
      </c>
    </row>
    <row r="21" spans="1:4" ht="18" customHeight="1" x14ac:dyDescent="0.25">
      <c r="A21" s="12" t="s">
        <v>44</v>
      </c>
      <c r="B21" s="27"/>
      <c r="C21" s="6">
        <v>0</v>
      </c>
      <c r="D21" s="6">
        <v>0</v>
      </c>
    </row>
    <row r="22" spans="1:4" ht="46.5" customHeight="1" x14ac:dyDescent="0.25">
      <c r="A22" s="12" t="s">
        <v>119</v>
      </c>
      <c r="B22" s="27"/>
      <c r="C22" s="6"/>
      <c r="D22" s="6"/>
    </row>
    <row r="23" spans="1:4" ht="18" customHeight="1" x14ac:dyDescent="0.25">
      <c r="A23" s="12" t="s">
        <v>120</v>
      </c>
      <c r="B23" s="5"/>
      <c r="C23" s="6"/>
      <c r="D23" s="6"/>
    </row>
    <row r="24" spans="1:4" ht="18" customHeight="1" x14ac:dyDescent="0.25">
      <c r="A24" s="12" t="s">
        <v>121</v>
      </c>
      <c r="B24" s="5"/>
      <c r="C24" s="6"/>
      <c r="D24" s="6"/>
    </row>
    <row r="25" spans="1:4" x14ac:dyDescent="0.25">
      <c r="A25" s="11" t="s">
        <v>45</v>
      </c>
      <c r="B25" s="5"/>
      <c r="C25" s="7">
        <f>C20+C21</f>
        <v>-4819</v>
      </c>
      <c r="D25" s="7">
        <f>D20+D21</f>
        <v>371952</v>
      </c>
    </row>
    <row r="26" spans="1:4" x14ac:dyDescent="0.25">
      <c r="A26" s="11" t="s">
        <v>46</v>
      </c>
      <c r="B26" s="5"/>
      <c r="C26" s="10">
        <f>(C20-852.25)/939332*1000</f>
        <v>-6.0375351845779761</v>
      </c>
      <c r="D26" s="10">
        <f>(D20-852.25)/939332*1000</f>
        <v>395.06771833600902</v>
      </c>
    </row>
    <row r="29" spans="1:4" ht="27" customHeight="1" x14ac:dyDescent="0.25">
      <c r="A29" s="31" t="s">
        <v>102</v>
      </c>
      <c r="B29" s="31"/>
      <c r="C29" s="31"/>
      <c r="D29" s="31"/>
    </row>
    <row r="30" spans="1:4" ht="27" customHeight="1" x14ac:dyDescent="0.25">
      <c r="A30" s="18"/>
      <c r="B30" s="18"/>
      <c r="C30" s="18"/>
      <c r="D30" s="18"/>
    </row>
    <row r="31" spans="1:4" x14ac:dyDescent="0.25">
      <c r="A31" s="1" t="s">
        <v>94</v>
      </c>
      <c r="C31" s="1" t="s">
        <v>95</v>
      </c>
    </row>
    <row r="32" spans="1:4" x14ac:dyDescent="0.25">
      <c r="A32" s="9" t="s">
        <v>37</v>
      </c>
      <c r="C32" s="1"/>
    </row>
    <row r="34" spans="1:3" x14ac:dyDescent="0.25">
      <c r="A34" s="1" t="s">
        <v>36</v>
      </c>
      <c r="C34" s="1" t="s">
        <v>96</v>
      </c>
    </row>
    <row r="35" spans="1:3" x14ac:dyDescent="0.25">
      <c r="A35" s="9" t="s">
        <v>37</v>
      </c>
    </row>
  </sheetData>
  <mergeCells count="3">
    <mergeCell ref="A3:D3"/>
    <mergeCell ref="A4:D4"/>
    <mergeCell ref="A29:D2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5"/>
  <sheetViews>
    <sheetView topLeftCell="A37" workbookViewId="0">
      <selection activeCell="B11" sqref="B11"/>
    </sheetView>
  </sheetViews>
  <sheetFormatPr defaultColWidth="9.109375" defaultRowHeight="13.8" x14ac:dyDescent="0.25"/>
  <cols>
    <col min="1" max="1" width="61.5546875" style="2" customWidth="1"/>
    <col min="2" max="3" width="16.88671875" style="2" customWidth="1"/>
    <col min="4" max="16384" width="9.109375" style="2"/>
  </cols>
  <sheetData>
    <row r="1" spans="1:3" x14ac:dyDescent="0.25">
      <c r="A1" s="1" t="s">
        <v>32</v>
      </c>
    </row>
    <row r="3" spans="1:3" x14ac:dyDescent="0.25">
      <c r="A3" s="28" t="s">
        <v>47</v>
      </c>
      <c r="B3" s="28"/>
      <c r="C3" s="28"/>
    </row>
    <row r="4" spans="1:3" x14ac:dyDescent="0.25">
      <c r="A4" s="28" t="s">
        <v>107</v>
      </c>
      <c r="B4" s="28"/>
      <c r="C4" s="28"/>
    </row>
    <row r="5" spans="1:3" x14ac:dyDescent="0.25">
      <c r="A5" s="28" t="s">
        <v>48</v>
      </c>
      <c r="B5" s="28"/>
      <c r="C5" s="28"/>
    </row>
    <row r="6" spans="1:3" x14ac:dyDescent="0.25">
      <c r="C6" s="2" t="s">
        <v>90</v>
      </c>
    </row>
    <row r="7" spans="1:3" ht="27.6" x14ac:dyDescent="0.25">
      <c r="A7" s="3"/>
      <c r="B7" s="4" t="s">
        <v>108</v>
      </c>
      <c r="C7" s="4" t="s">
        <v>109</v>
      </c>
    </row>
    <row r="8" spans="1:3" ht="27.6" x14ac:dyDescent="0.25">
      <c r="A8" s="11" t="s">
        <v>49</v>
      </c>
      <c r="B8" s="4"/>
      <c r="C8" s="4"/>
    </row>
    <row r="9" spans="1:3" x14ac:dyDescent="0.25">
      <c r="A9" s="12" t="s">
        <v>50</v>
      </c>
      <c r="B9" s="13">
        <f>SUM(B11:B13)</f>
        <v>2493938</v>
      </c>
      <c r="C9" s="13">
        <f>SUM(C11:C13)</f>
        <v>1870586</v>
      </c>
    </row>
    <row r="10" spans="1:3" x14ac:dyDescent="0.25">
      <c r="A10" s="12" t="s">
        <v>51</v>
      </c>
      <c r="B10" s="13"/>
      <c r="C10" s="13"/>
    </row>
    <row r="11" spans="1:3" x14ac:dyDescent="0.25">
      <c r="A11" s="12" t="s">
        <v>52</v>
      </c>
      <c r="B11" s="14">
        <v>2470608</v>
      </c>
      <c r="C11" s="14">
        <v>1857086</v>
      </c>
    </row>
    <row r="12" spans="1:3" x14ac:dyDescent="0.25">
      <c r="A12" s="12" t="s">
        <v>53</v>
      </c>
      <c r="B12" s="14">
        <v>22950</v>
      </c>
      <c r="C12" s="14">
        <v>13500</v>
      </c>
    </row>
    <row r="13" spans="1:3" x14ac:dyDescent="0.25">
      <c r="A13" s="12" t="s">
        <v>54</v>
      </c>
      <c r="B13" s="14">
        <f>355+25</f>
        <v>380</v>
      </c>
      <c r="C13" s="14"/>
    </row>
    <row r="14" spans="1:3" x14ac:dyDescent="0.25">
      <c r="A14" s="12" t="s">
        <v>55</v>
      </c>
      <c r="B14" s="13">
        <f>SUM(B16:B21)</f>
        <v>2791574</v>
      </c>
      <c r="C14" s="13">
        <f>SUM(C16:C21)</f>
        <v>1741094</v>
      </c>
    </row>
    <row r="15" spans="1:3" x14ac:dyDescent="0.25">
      <c r="A15" s="12" t="s">
        <v>51</v>
      </c>
      <c r="B15" s="13"/>
      <c r="C15" s="13"/>
    </row>
    <row r="16" spans="1:3" x14ac:dyDescent="0.25">
      <c r="A16" s="12" t="s">
        <v>56</v>
      </c>
      <c r="B16" s="14">
        <v>1193693</v>
      </c>
      <c r="C16" s="14">
        <v>1005846</v>
      </c>
    </row>
    <row r="17" spans="1:3" x14ac:dyDescent="0.25">
      <c r="A17" s="12" t="s">
        <v>57</v>
      </c>
      <c r="B17" s="14">
        <v>617257</v>
      </c>
      <c r="C17" s="14">
        <v>83125</v>
      </c>
    </row>
    <row r="18" spans="1:3" x14ac:dyDescent="0.25">
      <c r="A18" s="12" t="s">
        <v>58</v>
      </c>
      <c r="B18" s="14">
        <v>458963</v>
      </c>
      <c r="C18" s="14">
        <v>328479</v>
      </c>
    </row>
    <row r="19" spans="1:3" x14ac:dyDescent="0.25">
      <c r="A19" s="12" t="s">
        <v>59</v>
      </c>
      <c r="B19" s="14">
        <v>8931</v>
      </c>
      <c r="C19" s="14">
        <v>5492</v>
      </c>
    </row>
    <row r="20" spans="1:3" x14ac:dyDescent="0.25">
      <c r="A20" s="12" t="s">
        <v>80</v>
      </c>
      <c r="B20" s="14">
        <f>139956+334237</f>
        <v>474193</v>
      </c>
      <c r="C20" s="14">
        <v>265792</v>
      </c>
    </row>
    <row r="21" spans="1:3" x14ac:dyDescent="0.25">
      <c r="A21" s="12" t="s">
        <v>60</v>
      </c>
      <c r="B21" s="14">
        <v>38537</v>
      </c>
      <c r="C21" s="14">
        <v>52360</v>
      </c>
    </row>
    <row r="22" spans="1:3" ht="27.6" x14ac:dyDescent="0.25">
      <c r="A22" s="12" t="s">
        <v>61</v>
      </c>
      <c r="B22" s="13">
        <f>B9-B14</f>
        <v>-297636</v>
      </c>
      <c r="C22" s="13">
        <f>C9-C14</f>
        <v>129492</v>
      </c>
    </row>
    <row r="23" spans="1:3" ht="27.6" x14ac:dyDescent="0.25">
      <c r="A23" s="11" t="s">
        <v>81</v>
      </c>
      <c r="B23" s="13"/>
      <c r="C23" s="13"/>
    </row>
    <row r="24" spans="1:3" x14ac:dyDescent="0.25">
      <c r="A24" s="12" t="s">
        <v>50</v>
      </c>
      <c r="B24" s="13">
        <f>SUM(B26:B27)</f>
        <v>0</v>
      </c>
      <c r="C24" s="13">
        <f>SUM(C26:C27)</f>
        <v>7000</v>
      </c>
    </row>
    <row r="25" spans="1:3" x14ac:dyDescent="0.25">
      <c r="A25" s="12" t="s">
        <v>51</v>
      </c>
      <c r="B25" s="13"/>
      <c r="C25" s="13"/>
    </row>
    <row r="26" spans="1:3" x14ac:dyDescent="0.25">
      <c r="A26" s="12" t="s">
        <v>62</v>
      </c>
      <c r="B26" s="14"/>
      <c r="C26" s="14">
        <v>7000</v>
      </c>
    </row>
    <row r="27" spans="1:3" x14ac:dyDescent="0.25">
      <c r="A27" s="12" t="s">
        <v>85</v>
      </c>
      <c r="B27" s="14"/>
      <c r="C27" s="14"/>
    </row>
    <row r="28" spans="1:3" x14ac:dyDescent="0.25">
      <c r="A28" s="12" t="s">
        <v>55</v>
      </c>
      <c r="B28" s="13">
        <f>SUM(B30:B32)</f>
        <v>235022</v>
      </c>
      <c r="C28" s="13">
        <f>SUM(C30:C32)</f>
        <v>81515</v>
      </c>
    </row>
    <row r="29" spans="1:3" x14ac:dyDescent="0.25">
      <c r="A29" s="12" t="s">
        <v>51</v>
      </c>
      <c r="B29" s="13"/>
      <c r="C29" s="13"/>
    </row>
    <row r="30" spans="1:3" ht="27.6" x14ac:dyDescent="0.25">
      <c r="A30" s="12" t="s">
        <v>63</v>
      </c>
      <c r="B30" s="14">
        <v>232022</v>
      </c>
      <c r="C30" s="14">
        <v>81515</v>
      </c>
    </row>
    <row r="31" spans="1:3" x14ac:dyDescent="0.25">
      <c r="A31" s="12" t="s">
        <v>64</v>
      </c>
      <c r="B31" s="13"/>
      <c r="C31" s="13"/>
    </row>
    <row r="32" spans="1:3" x14ac:dyDescent="0.25">
      <c r="A32" s="12" t="s">
        <v>60</v>
      </c>
      <c r="B32" s="14">
        <v>3000</v>
      </c>
      <c r="C32" s="14"/>
    </row>
    <row r="33" spans="1:3" ht="27.6" x14ac:dyDescent="0.25">
      <c r="A33" s="12" t="s">
        <v>65</v>
      </c>
      <c r="B33" s="13">
        <f>B24-B28</f>
        <v>-235022</v>
      </c>
      <c r="C33" s="13">
        <f>C24-C28</f>
        <v>-74515</v>
      </c>
    </row>
    <row r="34" spans="1:3" ht="27.6" x14ac:dyDescent="0.25">
      <c r="A34" s="11" t="s">
        <v>66</v>
      </c>
      <c r="B34" s="13"/>
      <c r="C34" s="13"/>
    </row>
    <row r="35" spans="1:3" x14ac:dyDescent="0.25">
      <c r="A35" s="12" t="s">
        <v>50</v>
      </c>
      <c r="B35" s="13">
        <f>SUM(B37:B39)</f>
        <v>890472</v>
      </c>
      <c r="C35" s="13">
        <f>SUM(C37:C39)</f>
        <v>45089</v>
      </c>
    </row>
    <row r="36" spans="1:3" x14ac:dyDescent="0.25">
      <c r="A36" s="12" t="s">
        <v>51</v>
      </c>
      <c r="B36" s="13"/>
      <c r="C36" s="13"/>
    </row>
    <row r="37" spans="1:3" x14ac:dyDescent="0.25">
      <c r="A37" s="12" t="s">
        <v>67</v>
      </c>
      <c r="B37" s="14">
        <v>890472</v>
      </c>
      <c r="C37" s="14">
        <v>45000</v>
      </c>
    </row>
    <row r="38" spans="1:3" x14ac:dyDescent="0.25">
      <c r="A38" s="12" t="s">
        <v>83</v>
      </c>
      <c r="B38" s="14"/>
      <c r="C38" s="14">
        <v>0</v>
      </c>
    </row>
    <row r="39" spans="1:3" x14ac:dyDescent="0.25">
      <c r="A39" s="12" t="s">
        <v>54</v>
      </c>
      <c r="B39" s="14"/>
      <c r="C39" s="14">
        <v>89</v>
      </c>
    </row>
    <row r="40" spans="1:3" x14ac:dyDescent="0.25">
      <c r="A40" s="12" t="s">
        <v>55</v>
      </c>
      <c r="B40" s="13">
        <f>SUM(B42:B44)</f>
        <v>431948</v>
      </c>
      <c r="C40" s="13">
        <f>SUM(C42:C44)</f>
        <v>69704</v>
      </c>
    </row>
    <row r="41" spans="1:3" x14ac:dyDescent="0.25">
      <c r="A41" s="12" t="s">
        <v>51</v>
      </c>
      <c r="B41" s="13"/>
      <c r="C41" s="13"/>
    </row>
    <row r="42" spans="1:3" x14ac:dyDescent="0.25">
      <c r="A42" s="12" t="s">
        <v>68</v>
      </c>
      <c r="B42" s="14">
        <v>341515</v>
      </c>
      <c r="C42" s="14">
        <v>23485</v>
      </c>
    </row>
    <row r="43" spans="1:3" x14ac:dyDescent="0.25">
      <c r="A43" s="12" t="s">
        <v>69</v>
      </c>
      <c r="B43" s="14">
        <v>112</v>
      </c>
      <c r="C43" s="14">
        <v>456</v>
      </c>
    </row>
    <row r="44" spans="1:3" x14ac:dyDescent="0.25">
      <c r="A44" s="12" t="s">
        <v>70</v>
      </c>
      <c r="B44" s="14">
        <v>90321</v>
      </c>
      <c r="C44" s="14">
        <v>45763</v>
      </c>
    </row>
    <row r="45" spans="1:3" ht="27.6" x14ac:dyDescent="0.25">
      <c r="A45" s="12" t="s">
        <v>71</v>
      </c>
      <c r="B45" s="13">
        <f>B35-B40</f>
        <v>458524</v>
      </c>
      <c r="C45" s="13">
        <f>C35-C40</f>
        <v>-24615</v>
      </c>
    </row>
    <row r="46" spans="1:3" x14ac:dyDescent="0.25">
      <c r="A46" s="11" t="s">
        <v>72</v>
      </c>
      <c r="B46" s="15">
        <f>B22+B33+B45</f>
        <v>-74134</v>
      </c>
      <c r="C46" s="15">
        <f>C22+C33+C45</f>
        <v>30362</v>
      </c>
    </row>
    <row r="47" spans="1:3" ht="27.6" x14ac:dyDescent="0.25">
      <c r="A47" s="12" t="s">
        <v>73</v>
      </c>
      <c r="B47" s="16">
        <v>182215</v>
      </c>
      <c r="C47" s="16">
        <v>130946</v>
      </c>
    </row>
    <row r="48" spans="1:3" ht="27.6" x14ac:dyDescent="0.25">
      <c r="A48" s="12" t="s">
        <v>74</v>
      </c>
      <c r="B48" s="15">
        <f>B46+B47</f>
        <v>108081</v>
      </c>
      <c r="C48" s="15">
        <f>C46+C47</f>
        <v>161308</v>
      </c>
    </row>
    <row r="49" spans="1:3" x14ac:dyDescent="0.25">
      <c r="A49" s="22"/>
      <c r="B49" s="23"/>
      <c r="C49" s="23"/>
    </row>
    <row r="50" spans="1:3" x14ac:dyDescent="0.25">
      <c r="B50" s="8"/>
      <c r="C50" s="8"/>
    </row>
    <row r="51" spans="1:3" x14ac:dyDescent="0.25">
      <c r="A51" s="1" t="s">
        <v>94</v>
      </c>
      <c r="B51" s="1" t="s">
        <v>95</v>
      </c>
      <c r="C51" s="1"/>
    </row>
    <row r="52" spans="1:3" x14ac:dyDescent="0.25">
      <c r="A52" s="9" t="s">
        <v>37</v>
      </c>
      <c r="B52" s="1"/>
      <c r="C52" s="1"/>
    </row>
    <row r="54" spans="1:3" x14ac:dyDescent="0.25">
      <c r="A54" s="1" t="s">
        <v>36</v>
      </c>
      <c r="B54" s="1" t="s">
        <v>96</v>
      </c>
      <c r="C54" s="1"/>
    </row>
    <row r="55" spans="1:3" x14ac:dyDescent="0.25">
      <c r="A55" s="9" t="s">
        <v>37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workbookViewId="0">
      <selection activeCell="G11" sqref="G11"/>
    </sheetView>
  </sheetViews>
  <sheetFormatPr defaultColWidth="9.109375" defaultRowHeight="13.8" x14ac:dyDescent="0.25"/>
  <cols>
    <col min="1" max="1" width="35.5546875" style="2" customWidth="1"/>
    <col min="2" max="5" width="15.5546875" style="2" customWidth="1"/>
    <col min="6" max="16384" width="9.109375" style="2"/>
  </cols>
  <sheetData>
    <row r="1" spans="1:5" x14ac:dyDescent="0.25">
      <c r="A1" s="1" t="s">
        <v>32</v>
      </c>
    </row>
    <row r="3" spans="1:5" x14ac:dyDescent="0.25">
      <c r="A3" s="28" t="s">
        <v>75</v>
      </c>
      <c r="B3" s="28"/>
      <c r="C3" s="28"/>
      <c r="D3" s="28"/>
    </row>
    <row r="4" spans="1:5" x14ac:dyDescent="0.25">
      <c r="A4" s="28" t="s">
        <v>107</v>
      </c>
      <c r="B4" s="28"/>
      <c r="C4" s="28"/>
      <c r="D4" s="28"/>
    </row>
    <row r="5" spans="1:5" x14ac:dyDescent="0.25">
      <c r="E5" s="2" t="s">
        <v>90</v>
      </c>
    </row>
    <row r="6" spans="1:5" ht="55.2" x14ac:dyDescent="0.25">
      <c r="A6" s="3"/>
      <c r="B6" s="4" t="s">
        <v>14</v>
      </c>
      <c r="C6" s="4" t="s">
        <v>15</v>
      </c>
      <c r="D6" s="4" t="s">
        <v>16</v>
      </c>
      <c r="E6" s="4" t="s">
        <v>78</v>
      </c>
    </row>
    <row r="7" spans="1:5" x14ac:dyDescent="0.25">
      <c r="A7" s="11" t="s">
        <v>104</v>
      </c>
      <c r="B7" s="7">
        <f>B17</f>
        <v>956377</v>
      </c>
      <c r="C7" s="7">
        <f>C17</f>
        <v>171961</v>
      </c>
      <c r="D7" s="7">
        <f>D17</f>
        <v>1865132</v>
      </c>
      <c r="E7" s="7">
        <f>D7+C7+B7</f>
        <v>2993470</v>
      </c>
    </row>
    <row r="8" spans="1:5" x14ac:dyDescent="0.25">
      <c r="A8" s="12" t="s">
        <v>122</v>
      </c>
      <c r="B8" s="7"/>
      <c r="C8" s="7"/>
      <c r="D8" s="6">
        <v>2</v>
      </c>
      <c r="E8" s="6">
        <v>2</v>
      </c>
    </row>
    <row r="9" spans="1:5" x14ac:dyDescent="0.25">
      <c r="A9" s="17" t="s">
        <v>45</v>
      </c>
      <c r="B9" s="6"/>
      <c r="C9" s="6"/>
      <c r="D9" s="6">
        <v>-4819</v>
      </c>
      <c r="E9" s="7">
        <f t="shared" ref="E9:E11" si="0">D9+C9+B9</f>
        <v>-4819</v>
      </c>
    </row>
    <row r="10" spans="1:5" ht="41.4" x14ac:dyDescent="0.25">
      <c r="A10" s="17" t="s">
        <v>77</v>
      </c>
      <c r="B10" s="6"/>
      <c r="C10" s="6"/>
      <c r="D10" s="6"/>
      <c r="E10" s="7">
        <f t="shared" si="0"/>
        <v>0</v>
      </c>
    </row>
    <row r="11" spans="1:5" x14ac:dyDescent="0.25">
      <c r="A11" s="12" t="s">
        <v>24</v>
      </c>
      <c r="B11" s="6"/>
      <c r="C11" s="7"/>
      <c r="D11" s="7"/>
      <c r="E11" s="7">
        <f t="shared" si="0"/>
        <v>0</v>
      </c>
    </row>
    <row r="12" spans="1:5" x14ac:dyDescent="0.25">
      <c r="A12" s="11" t="s">
        <v>110</v>
      </c>
      <c r="B12" s="7">
        <f>B7+B9+B10+B11</f>
        <v>956377</v>
      </c>
      <c r="C12" s="7">
        <f t="shared" ref="C12" si="1">C7+C9+C10+C11</f>
        <v>171961</v>
      </c>
      <c r="D12" s="7">
        <f>D7+D8+D9+D10+D11</f>
        <v>1860315</v>
      </c>
      <c r="E12" s="7">
        <f>E7+E8+E9+E10+E11</f>
        <v>2988653</v>
      </c>
    </row>
    <row r="13" spans="1:5" x14ac:dyDescent="0.25">
      <c r="A13" s="11" t="s">
        <v>89</v>
      </c>
      <c r="B13" s="7">
        <v>956377</v>
      </c>
      <c r="C13" s="7">
        <v>188659</v>
      </c>
      <c r="D13" s="7">
        <v>830215</v>
      </c>
      <c r="E13" s="7">
        <v>1975251</v>
      </c>
    </row>
    <row r="14" spans="1:5" x14ac:dyDescent="0.25">
      <c r="A14" s="12" t="s">
        <v>76</v>
      </c>
      <c r="B14" s="6"/>
      <c r="C14" s="6"/>
      <c r="D14" s="6">
        <v>1199623</v>
      </c>
      <c r="E14" s="6">
        <f>SUM(B14:D14)</f>
        <v>1199623</v>
      </c>
    </row>
    <row r="15" spans="1:5" ht="41.4" x14ac:dyDescent="0.25">
      <c r="A15" s="12" t="s">
        <v>92</v>
      </c>
      <c r="B15" s="6"/>
      <c r="C15" s="6">
        <v>-16698</v>
      </c>
      <c r="D15" s="6">
        <v>35177</v>
      </c>
      <c r="E15" s="6">
        <f t="shared" ref="E15:E16" si="2">SUM(B15:D15)</f>
        <v>18479</v>
      </c>
    </row>
    <row r="16" spans="1:5" x14ac:dyDescent="0.25">
      <c r="A16" s="12" t="s">
        <v>24</v>
      </c>
      <c r="B16" s="6"/>
      <c r="C16" s="6"/>
      <c r="D16" s="6">
        <v>-199883</v>
      </c>
      <c r="E16" s="6">
        <f t="shared" si="2"/>
        <v>-199883</v>
      </c>
    </row>
    <row r="17" spans="1:5" x14ac:dyDescent="0.25">
      <c r="A17" s="11" t="s">
        <v>103</v>
      </c>
      <c r="B17" s="7">
        <v>956377</v>
      </c>
      <c r="C17" s="7">
        <f>SUM(C13:C16)</f>
        <v>171961</v>
      </c>
      <c r="D17" s="7">
        <f>SUM(D13:D16)</f>
        <v>1865132</v>
      </c>
      <c r="E17" s="7">
        <f>SUM(E13:E16)</f>
        <v>2993470</v>
      </c>
    </row>
    <row r="19" spans="1:5" x14ac:dyDescent="0.25">
      <c r="C19" s="8"/>
      <c r="D19" s="8"/>
    </row>
    <row r="20" spans="1:5" x14ac:dyDescent="0.25">
      <c r="A20" s="1" t="s">
        <v>94</v>
      </c>
      <c r="C20" s="1" t="s">
        <v>95</v>
      </c>
    </row>
    <row r="21" spans="1:5" x14ac:dyDescent="0.25">
      <c r="A21" s="9" t="s">
        <v>101</v>
      </c>
      <c r="C21" s="1"/>
    </row>
    <row r="23" spans="1:5" x14ac:dyDescent="0.25">
      <c r="A23" s="1" t="s">
        <v>36</v>
      </c>
      <c r="C23" s="1" t="s">
        <v>96</v>
      </c>
    </row>
    <row r="24" spans="1:5" x14ac:dyDescent="0.25">
      <c r="A24" s="9" t="s">
        <v>100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2018-08-08T09:16:55Z</dcterms:modified>
</cp:coreProperties>
</file>