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ОФП" sheetId="1" r:id="rId1"/>
    <sheet name="ОСД" sheetId="2" r:id="rId2"/>
    <sheet name="ОДДС" sheetId="3" r:id="rId3"/>
    <sheet name="Капитал" sheetId="4" r:id="rId4"/>
  </sheets>
  <calcPr calcId="125725"/>
</workbook>
</file>

<file path=xl/calcChain.xml><?xml version="1.0" encoding="utf-8"?>
<calcChain xmlns="http://schemas.openxmlformats.org/spreadsheetml/2006/main">
  <c r="C10" i="1"/>
  <c r="C16" s="1"/>
  <c r="C46"/>
  <c r="C36"/>
  <c r="C30"/>
  <c r="C23"/>
  <c r="B16" i="3"/>
  <c r="B17"/>
  <c r="B11"/>
  <c r="C40" i="1"/>
  <c r="C18"/>
  <c r="C29" l="1"/>
  <c r="E14" i="4"/>
  <c r="E15"/>
  <c r="C35" i="3"/>
  <c r="C24"/>
  <c r="D10" i="2"/>
  <c r="D16" i="1" l="1"/>
  <c r="B7" i="4"/>
  <c r="B24" i="3" l="1"/>
  <c r="E13" i="4"/>
  <c r="E16" s="1"/>
  <c r="D16"/>
  <c r="D7" s="1"/>
  <c r="D11" s="1"/>
  <c r="C16"/>
  <c r="B35" i="3"/>
  <c r="B11" i="4"/>
  <c r="E8"/>
  <c r="E9"/>
  <c r="E10"/>
  <c r="C7" l="1"/>
  <c r="C11" s="1"/>
  <c r="C24" i="1"/>
  <c r="C10" i="2"/>
  <c r="E7" i="4" l="1"/>
  <c r="E11" s="1"/>
  <c r="C40" i="3"/>
  <c r="B40"/>
  <c r="C28"/>
  <c r="B28"/>
  <c r="C14"/>
  <c r="C9"/>
  <c r="B14"/>
  <c r="B9"/>
  <c r="D15" i="2"/>
  <c r="D17" s="1"/>
  <c r="C15"/>
  <c r="C17" s="1"/>
  <c r="D46" i="1"/>
  <c r="D36"/>
  <c r="D30"/>
  <c r="D23"/>
  <c r="D19" i="2" l="1"/>
  <c r="D20"/>
  <c r="C19"/>
  <c r="C20"/>
  <c r="D47" i="1"/>
  <c r="D48" s="1"/>
  <c r="D24"/>
  <c r="B45" i="3"/>
  <c r="B33"/>
  <c r="C33"/>
  <c r="C45"/>
  <c r="B22"/>
  <c r="C22"/>
  <c r="C47" i="1"/>
  <c r="C48" s="1"/>
  <c r="B46" i="3" l="1"/>
  <c r="B48" s="1"/>
  <c r="C46"/>
  <c r="C48" s="1"/>
</calcChain>
</file>

<file path=xl/sharedStrings.xml><?xml version="1.0" encoding="utf-8"?>
<sst xmlns="http://schemas.openxmlformats.org/spreadsheetml/2006/main" count="159" uniqueCount="114">
  <si>
    <t>Активы</t>
  </si>
  <si>
    <t>Долгосрочные активы</t>
  </si>
  <si>
    <t>Основные средства</t>
  </si>
  <si>
    <t>Нематериальные активы</t>
  </si>
  <si>
    <t>Итого долгосрочные активы</t>
  </si>
  <si>
    <t>Текущие активы</t>
  </si>
  <si>
    <t>Запасы</t>
  </si>
  <si>
    <t>Торговая дебиторская задолженность</t>
  </si>
  <si>
    <t>Текущие налоговые активы</t>
  </si>
  <si>
    <t>Прочие текущие активы</t>
  </si>
  <si>
    <t>Денежные средства</t>
  </si>
  <si>
    <t>Итого текущие активы</t>
  </si>
  <si>
    <t>Итого активы</t>
  </si>
  <si>
    <t>Капитал и обязательства</t>
  </si>
  <si>
    <t>Капитал</t>
  </si>
  <si>
    <t>Уставный капитал</t>
  </si>
  <si>
    <t>Резерв по переоценке основных средств</t>
  </si>
  <si>
    <t>Нераспределенная прибыль</t>
  </si>
  <si>
    <t>Итого капитал</t>
  </si>
  <si>
    <t>Займы долгосрочные</t>
  </si>
  <si>
    <t>Долгосрочные оценочные обязательства</t>
  </si>
  <si>
    <t>Отложенные налоговые обязательства</t>
  </si>
  <si>
    <t>Итого долгосрочные обязательства</t>
  </si>
  <si>
    <t>Текущие обязательства</t>
  </si>
  <si>
    <t>Займы текущие</t>
  </si>
  <si>
    <t>Дивиденды</t>
  </si>
  <si>
    <t>Обязательства по подоходному налогу</t>
  </si>
  <si>
    <t>Обязательства по другим налогам</t>
  </si>
  <si>
    <t>Обязательства по другим обязательным платежам</t>
  </si>
  <si>
    <t>Текущая часть долгосрочных оценочных обязательств</t>
  </si>
  <si>
    <t>Прочие текущие обязательства</t>
  </si>
  <si>
    <t>Итого обязательства</t>
  </si>
  <si>
    <t>Итого капитал и обязательства</t>
  </si>
  <si>
    <t>№ примечания</t>
  </si>
  <si>
    <t>ОТЧЕТ О ФИНАНСОВОМ ПОЛОЖЕНИИ</t>
  </si>
  <si>
    <t>АО "Казбургаз"</t>
  </si>
  <si>
    <t>Долгосрочные обязательства</t>
  </si>
  <si>
    <t>Торговая кредиторская задолженность</t>
  </si>
  <si>
    <t>Итого текущие обязательства</t>
  </si>
  <si>
    <t>Президент:</t>
  </si>
  <si>
    <t>Главный бухгалтер:</t>
  </si>
  <si>
    <t>Басирова А.А.</t>
  </si>
  <si>
    <t>(подпись)</t>
  </si>
  <si>
    <t>Доход от оказания услуг</t>
  </si>
  <si>
    <t>Себестоимость оказанных услуг</t>
  </si>
  <si>
    <t>Валовая прибыль</t>
  </si>
  <si>
    <t>Отчет о прибылях/ убытках</t>
  </si>
  <si>
    <t>Административные расходы</t>
  </si>
  <si>
    <t>Доходы по финансированию</t>
  </si>
  <si>
    <t>Расходы по финансированию</t>
  </si>
  <si>
    <t>Прочие доходы и расходы (нетто)</t>
  </si>
  <si>
    <t>Прибыль/убыток до налогообложения</t>
  </si>
  <si>
    <t>Расходы по корпоративному подоходному налогу</t>
  </si>
  <si>
    <t>Итоговая прибыль/убыток за период</t>
  </si>
  <si>
    <t>Прочий совокупный доход/убыток</t>
  </si>
  <si>
    <t>Совокупный доход за период</t>
  </si>
  <si>
    <t>Прибыль на акцию, тенге</t>
  </si>
  <si>
    <t>ОТЧЕТ О ДВИЖЕНИИ ДЕНЕЖНЫХ СРЕДСТВ</t>
  </si>
  <si>
    <t>(прямой метод)</t>
  </si>
  <si>
    <t>I. Движение денежных средств по операционной деятельности</t>
  </si>
  <si>
    <t>1. Поступление денежных средств, всего</t>
  </si>
  <si>
    <t>в том числе:</t>
  </si>
  <si>
    <t xml:space="preserve">                         реализация услуг</t>
  </si>
  <si>
    <t xml:space="preserve">                         авансы полученные</t>
  </si>
  <si>
    <t xml:space="preserve">                         прочие поступления</t>
  </si>
  <si>
    <t>2. Выбытие денежных средств, всего</t>
  </si>
  <si>
    <t xml:space="preserve">                         платежи поставщикам за товары и услуги</t>
  </si>
  <si>
    <t xml:space="preserve">                         авансы выданные</t>
  </si>
  <si>
    <t xml:space="preserve">                         выплаты по заработной плате</t>
  </si>
  <si>
    <t xml:space="preserve">                         вознаграждения по займам</t>
  </si>
  <si>
    <t xml:space="preserve">                         прочие выплаты</t>
  </si>
  <si>
    <t>3. Чистая сумма денежных средств от операционной деятельности</t>
  </si>
  <si>
    <t xml:space="preserve">                         реализация основных средств</t>
  </si>
  <si>
    <t xml:space="preserve">                         приобретение основных средств и нематериальных активов</t>
  </si>
  <si>
    <t xml:space="preserve">                         предоставление займов</t>
  </si>
  <si>
    <t>3. Чистая сумма денежных средств от инвестиционной деятельности</t>
  </si>
  <si>
    <t>III. Движение денежных средств по финансовой деятельности</t>
  </si>
  <si>
    <t xml:space="preserve">                         получение займов</t>
  </si>
  <si>
    <t xml:space="preserve">                         погашение займов</t>
  </si>
  <si>
    <t xml:space="preserve">                         выплата дивидендов</t>
  </si>
  <si>
    <t xml:space="preserve">                         прочие </t>
  </si>
  <si>
    <t>3. Чистая сумма денежных средств от финансовой деятельности</t>
  </si>
  <si>
    <t>Итого: Увличение +/- Уменьшение денежных средств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</si>
  <si>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</si>
  <si>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</si>
  <si>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ОТЧЕТ ОБ ИЗМЕНЕНИЯХ В КАПИТАЛЕ</t>
  </si>
  <si>
    <t>Совокупный доход за год</t>
  </si>
  <si>
    <t>Реклассификации из состава резерва на нераспределенную прибыль</t>
  </si>
  <si>
    <t>Итого</t>
  </si>
  <si>
    <t>ОТЧЕТ О СОВОКУПНОМ ДОХОДЕ</t>
  </si>
  <si>
    <t xml:space="preserve">                         подоходный налог и другие платежи в бюджет</t>
  </si>
  <si>
    <t>II. Движение денежных средств по инвестиционной  деятельности</t>
  </si>
  <si>
    <t>Балансовая стоимость одной простой акции (тенге)</t>
  </si>
  <si>
    <t>Балансовая стоимость одной привилегированной акции (тенге)</t>
  </si>
  <si>
    <t xml:space="preserve">                         полученные вознаграждения</t>
  </si>
  <si>
    <t>Инвестиционная недвижимость</t>
  </si>
  <si>
    <t>Авансы, выданные под поставку основных средств</t>
  </si>
  <si>
    <t xml:space="preserve">                         полученные дивиденды</t>
  </si>
  <si>
    <t>Кабылов Ж.Б.</t>
  </si>
  <si>
    <t>Прочие долгосрочные обязательства</t>
  </si>
  <si>
    <t>за 1 квартал 2016 года</t>
  </si>
  <si>
    <t>Сальдо на 01 января 2016 года</t>
  </si>
  <si>
    <t>по состоянию на 31 марта 2017 года</t>
  </si>
  <si>
    <t>на 31.12.2016 года</t>
  </si>
  <si>
    <t>Долгосрочные финансовые инвестиции</t>
  </si>
  <si>
    <t>Оборудование к установке</t>
  </si>
  <si>
    <t>Депозиты, размещенные при привлечении иностранной рабочей силы</t>
  </si>
  <si>
    <t>за период, закончившийся 31 марта 2017 года</t>
  </si>
  <si>
    <t>Сальдо на 31 марта 2017 года</t>
  </si>
  <si>
    <t>Сальдо на 01 января 2017 года</t>
  </si>
  <si>
    <t>Примечание: Прибыль на акцию определена за минусом гарантированного размера дивидендов по привилигированным акциям (88 454-852,25/939 332)</t>
  </si>
  <si>
    <t>за 1 квартал 2017 года</t>
  </si>
  <si>
    <t>на 31.03.2017 года</t>
  </si>
  <si>
    <t>Сальдо на 31 декабря 2016 года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</si>
</sst>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3" fontId="2" fillId="0" borderId="1" xfId="0" applyNumberFormat="1" applyFont="1" applyBorder="1"/>
    <xf numFmtId="3" fontId="1" fillId="0" borderId="1" xfId="0" applyNumberFormat="1" applyFont="1" applyBorder="1"/>
    <xf numFmtId="3" fontId="2" fillId="0" borderId="0" xfId="0" applyNumberFormat="1" applyFont="1"/>
    <xf numFmtId="0" fontId="3" fillId="0" borderId="0" xfId="0" applyFont="1" applyAlignment="1">
      <alignment horizontal="center"/>
    </xf>
    <xf numFmtId="4" fontId="2" fillId="0" borderId="1" xfId="0" applyNumberFormat="1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/>
    <xf numFmtId="0" fontId="2" fillId="2" borderId="1" xfId="0" applyFont="1" applyFill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tabSelected="1" topLeftCell="A16" workbookViewId="0">
      <selection activeCell="C51" sqref="C51"/>
    </sheetView>
  </sheetViews>
  <sheetFormatPr defaultColWidth="9.109375" defaultRowHeight="13.8"/>
  <cols>
    <col min="1" max="1" width="45.5546875" style="2" customWidth="1"/>
    <col min="2" max="2" width="14.44140625" style="2" customWidth="1"/>
    <col min="3" max="3" width="18.109375" style="2" customWidth="1"/>
    <col min="4" max="4" width="18.5546875" style="2" customWidth="1"/>
    <col min="5" max="16384" width="9.109375" style="2"/>
  </cols>
  <sheetData>
    <row r="1" spans="1:4">
      <c r="A1" s="1" t="s">
        <v>35</v>
      </c>
    </row>
    <row r="3" spans="1:4">
      <c r="A3" s="20" t="s">
        <v>34</v>
      </c>
      <c r="B3" s="20"/>
      <c r="C3" s="20"/>
      <c r="D3" s="20"/>
    </row>
    <row r="4" spans="1:4">
      <c r="A4" s="20" t="s">
        <v>102</v>
      </c>
      <c r="B4" s="20"/>
      <c r="C4" s="20"/>
      <c r="D4" s="20"/>
    </row>
    <row r="6" spans="1:4" ht="27.6">
      <c r="A6" s="3"/>
      <c r="B6" s="4" t="s">
        <v>33</v>
      </c>
      <c r="C6" s="4" t="s">
        <v>112</v>
      </c>
      <c r="D6" s="4" t="s">
        <v>103</v>
      </c>
    </row>
    <row r="7" spans="1:4">
      <c r="A7" s="11" t="s">
        <v>0</v>
      </c>
      <c r="B7" s="5"/>
      <c r="C7" s="5"/>
      <c r="D7" s="5"/>
    </row>
    <row r="8" spans="1:4">
      <c r="A8" s="11" t="s">
        <v>1</v>
      </c>
      <c r="B8" s="5"/>
      <c r="C8" s="5"/>
      <c r="D8" s="6"/>
    </row>
    <row r="9" spans="1:4">
      <c r="A9" s="12" t="s">
        <v>95</v>
      </c>
      <c r="B9" s="5">
        <v>5</v>
      </c>
      <c r="C9" s="6">
        <v>152420</v>
      </c>
      <c r="D9" s="6">
        <v>153516</v>
      </c>
    </row>
    <row r="10" spans="1:4">
      <c r="A10" s="12" t="s">
        <v>2</v>
      </c>
      <c r="B10" s="5">
        <v>6</v>
      </c>
      <c r="C10" s="6">
        <f>1468441-9606-480</f>
        <v>1458355</v>
      </c>
      <c r="D10" s="6">
        <v>1457722</v>
      </c>
    </row>
    <row r="11" spans="1:4">
      <c r="A11" s="12" t="s">
        <v>3</v>
      </c>
      <c r="B11" s="5"/>
      <c r="C11" s="6">
        <v>1925</v>
      </c>
      <c r="D11" s="6">
        <v>1852</v>
      </c>
    </row>
    <row r="12" spans="1:4" ht="27.6">
      <c r="A12" s="12" t="s">
        <v>96</v>
      </c>
      <c r="B12" s="5"/>
      <c r="C12" s="6"/>
      <c r="D12" s="6"/>
    </row>
    <row r="13" spans="1:4">
      <c r="A13" s="12" t="s">
        <v>104</v>
      </c>
      <c r="B13" s="5">
        <v>7</v>
      </c>
      <c r="C13" s="6">
        <v>1000</v>
      </c>
      <c r="D13" s="6">
        <v>8000</v>
      </c>
    </row>
    <row r="14" spans="1:4">
      <c r="A14" s="12" t="s">
        <v>105</v>
      </c>
      <c r="B14" s="5"/>
      <c r="C14" s="6">
        <v>9606</v>
      </c>
      <c r="D14" s="6">
        <v>6248</v>
      </c>
    </row>
    <row r="15" spans="1:4" ht="27.6">
      <c r="A15" s="12" t="s">
        <v>106</v>
      </c>
      <c r="B15" s="5"/>
      <c r="C15" s="6">
        <v>480</v>
      </c>
      <c r="D15" s="6">
        <v>480</v>
      </c>
    </row>
    <row r="16" spans="1:4">
      <c r="A16" s="11" t="s">
        <v>4</v>
      </c>
      <c r="B16" s="5"/>
      <c r="C16" s="7">
        <f>SUM(C9:C15)</f>
        <v>1623786</v>
      </c>
      <c r="D16" s="7">
        <f>SUM(D9:D15)</f>
        <v>1627818</v>
      </c>
    </row>
    <row r="17" spans="1:4">
      <c r="A17" s="11" t="s">
        <v>5</v>
      </c>
      <c r="B17" s="5"/>
      <c r="C17" s="6"/>
      <c r="D17" s="6"/>
    </row>
    <row r="18" spans="1:4">
      <c r="A18" s="12" t="s">
        <v>6</v>
      </c>
      <c r="B18" s="5">
        <v>8</v>
      </c>
      <c r="C18" s="6">
        <f>350290+57304</f>
        <v>407594</v>
      </c>
      <c r="D18" s="6">
        <v>349181</v>
      </c>
    </row>
    <row r="19" spans="1:4">
      <c r="A19" s="12" t="s">
        <v>7</v>
      </c>
      <c r="B19" s="5">
        <v>9</v>
      </c>
      <c r="C19" s="6">
        <v>709732</v>
      </c>
      <c r="D19" s="6">
        <v>575406</v>
      </c>
    </row>
    <row r="20" spans="1:4">
      <c r="A20" s="12" t="s">
        <v>8</v>
      </c>
      <c r="B20" s="5">
        <v>10</v>
      </c>
      <c r="C20" s="6">
        <v>3</v>
      </c>
      <c r="D20" s="6">
        <v>136</v>
      </c>
    </row>
    <row r="21" spans="1:4">
      <c r="A21" s="12" t="s">
        <v>9</v>
      </c>
      <c r="B21" s="5">
        <v>10</v>
      </c>
      <c r="C21" s="6">
        <v>144715</v>
      </c>
      <c r="D21" s="6">
        <v>188377</v>
      </c>
    </row>
    <row r="22" spans="1:4">
      <c r="A22" s="12" t="s">
        <v>10</v>
      </c>
      <c r="B22" s="5">
        <v>11</v>
      </c>
      <c r="C22" s="6">
        <v>77699</v>
      </c>
      <c r="D22" s="6">
        <v>130946</v>
      </c>
    </row>
    <row r="23" spans="1:4">
      <c r="A23" s="11" t="s">
        <v>11</v>
      </c>
      <c r="B23" s="5"/>
      <c r="C23" s="7">
        <f>SUM(C18:C22)</f>
        <v>1339743</v>
      </c>
      <c r="D23" s="7">
        <f>SUM(D18:D22)</f>
        <v>1244046</v>
      </c>
    </row>
    <row r="24" spans="1:4">
      <c r="A24" s="11" t="s">
        <v>12</v>
      </c>
      <c r="B24" s="5"/>
      <c r="C24" s="7">
        <f>C16+C23</f>
        <v>2963529</v>
      </c>
      <c r="D24" s="7">
        <f>D16+D23</f>
        <v>2871864</v>
      </c>
    </row>
    <row r="25" spans="1:4">
      <c r="A25" s="11" t="s">
        <v>13</v>
      </c>
      <c r="B25" s="5"/>
      <c r="C25" s="6"/>
      <c r="D25" s="6"/>
    </row>
    <row r="26" spans="1:4">
      <c r="A26" s="11" t="s">
        <v>14</v>
      </c>
      <c r="B26" s="5"/>
      <c r="C26" s="6"/>
      <c r="D26" s="6"/>
    </row>
    <row r="27" spans="1:4">
      <c r="A27" s="12" t="s">
        <v>15</v>
      </c>
      <c r="B27" s="5">
        <v>12</v>
      </c>
      <c r="C27" s="6">
        <v>956377</v>
      </c>
      <c r="D27" s="6">
        <v>956377</v>
      </c>
    </row>
    <row r="28" spans="1:4">
      <c r="A28" s="12" t="s">
        <v>16</v>
      </c>
      <c r="B28" s="5">
        <v>13</v>
      </c>
      <c r="C28" s="6">
        <v>348558</v>
      </c>
      <c r="D28" s="6">
        <v>350186</v>
      </c>
    </row>
    <row r="29" spans="1:4">
      <c r="A29" s="12" t="s">
        <v>17</v>
      </c>
      <c r="B29" s="5"/>
      <c r="C29" s="6">
        <f>673712+88454+1628</f>
        <v>763794</v>
      </c>
      <c r="D29" s="6">
        <v>673712</v>
      </c>
    </row>
    <row r="30" spans="1:4">
      <c r="A30" s="11" t="s">
        <v>18</v>
      </c>
      <c r="B30" s="5"/>
      <c r="C30" s="7">
        <f>SUM(C27:C29)</f>
        <v>2068729</v>
      </c>
      <c r="D30" s="7">
        <f>SUM(D27:D29)</f>
        <v>1980275</v>
      </c>
    </row>
    <row r="31" spans="1:4">
      <c r="A31" s="11" t="s">
        <v>36</v>
      </c>
      <c r="B31" s="5"/>
      <c r="C31" s="6"/>
      <c r="D31" s="6"/>
    </row>
    <row r="32" spans="1:4">
      <c r="A32" s="12" t="s">
        <v>19</v>
      </c>
      <c r="B32" s="5">
        <v>14</v>
      </c>
      <c r="C32" s="6">
        <v>105845</v>
      </c>
      <c r="D32" s="6">
        <v>105845</v>
      </c>
    </row>
    <row r="33" spans="1:4">
      <c r="A33" s="12" t="s">
        <v>20</v>
      </c>
      <c r="B33" s="5">
        <v>15</v>
      </c>
      <c r="C33" s="6">
        <v>32597</v>
      </c>
      <c r="D33" s="6">
        <v>32597</v>
      </c>
    </row>
    <row r="34" spans="1:4">
      <c r="A34" s="12" t="s">
        <v>99</v>
      </c>
      <c r="B34" s="5">
        <v>17</v>
      </c>
      <c r="C34" s="6">
        <v>29248</v>
      </c>
      <c r="D34" s="6">
        <v>29248</v>
      </c>
    </row>
    <row r="35" spans="1:4">
      <c r="A35" s="12" t="s">
        <v>21</v>
      </c>
      <c r="B35" s="5"/>
      <c r="C35" s="6">
        <v>40704</v>
      </c>
      <c r="D35" s="6">
        <v>40704</v>
      </c>
    </row>
    <row r="36" spans="1:4">
      <c r="A36" s="11" t="s">
        <v>22</v>
      </c>
      <c r="B36" s="5"/>
      <c r="C36" s="7">
        <f>SUM(C32:C35)</f>
        <v>208394</v>
      </c>
      <c r="D36" s="7">
        <f>SUM(D32:D35)</f>
        <v>208394</v>
      </c>
    </row>
    <row r="37" spans="1:4">
      <c r="A37" s="11" t="s">
        <v>23</v>
      </c>
      <c r="B37" s="5"/>
      <c r="C37" s="6"/>
      <c r="D37" s="6"/>
    </row>
    <row r="38" spans="1:4">
      <c r="A38" s="12" t="s">
        <v>24</v>
      </c>
      <c r="B38" s="5">
        <v>14</v>
      </c>
      <c r="C38" s="6">
        <v>78493</v>
      </c>
      <c r="D38" s="6">
        <v>45538</v>
      </c>
    </row>
    <row r="39" spans="1:4">
      <c r="A39" s="12" t="s">
        <v>25</v>
      </c>
      <c r="B39" s="5">
        <v>16</v>
      </c>
      <c r="C39" s="6">
        <v>7379</v>
      </c>
      <c r="D39" s="6">
        <v>7832</v>
      </c>
    </row>
    <row r="40" spans="1:4">
      <c r="A40" s="12" t="s">
        <v>37</v>
      </c>
      <c r="B40" s="5">
        <v>17</v>
      </c>
      <c r="C40" s="6">
        <f>424437-95848+57304</f>
        <v>385893</v>
      </c>
      <c r="D40" s="6">
        <v>444914</v>
      </c>
    </row>
    <row r="41" spans="1:4">
      <c r="A41" s="12" t="s">
        <v>26</v>
      </c>
      <c r="B41" s="5"/>
      <c r="C41" s="6">
        <v>25652</v>
      </c>
      <c r="D41" s="6">
        <v>27722</v>
      </c>
    </row>
    <row r="42" spans="1:4">
      <c r="A42" s="12" t="s">
        <v>27</v>
      </c>
      <c r="B42" s="5">
        <v>18</v>
      </c>
      <c r="C42" s="6">
        <v>48805</v>
      </c>
      <c r="D42" s="6">
        <v>50680</v>
      </c>
    </row>
    <row r="43" spans="1:4" ht="27.6">
      <c r="A43" s="12" t="s">
        <v>28</v>
      </c>
      <c r="B43" s="5">
        <v>19</v>
      </c>
      <c r="C43" s="6">
        <v>10197</v>
      </c>
      <c r="D43" s="6">
        <v>10402</v>
      </c>
    </row>
    <row r="44" spans="1:4" ht="28.5" customHeight="1">
      <c r="A44" s="12" t="s">
        <v>29</v>
      </c>
      <c r="B44" s="5">
        <v>15</v>
      </c>
      <c r="C44" s="6">
        <v>7085</v>
      </c>
      <c r="D44" s="6">
        <v>9173</v>
      </c>
    </row>
    <row r="45" spans="1:4">
      <c r="A45" s="12" t="s">
        <v>30</v>
      </c>
      <c r="B45" s="5">
        <v>20</v>
      </c>
      <c r="C45" s="6">
        <v>122902</v>
      </c>
      <c r="D45" s="6">
        <v>86934</v>
      </c>
    </row>
    <row r="46" spans="1:4">
      <c r="A46" s="11" t="s">
        <v>38</v>
      </c>
      <c r="B46" s="5"/>
      <c r="C46" s="7">
        <f>SUM(C38:C45)</f>
        <v>686406</v>
      </c>
      <c r="D46" s="7">
        <f>SUM(D38:D45)</f>
        <v>683195</v>
      </c>
    </row>
    <row r="47" spans="1:4">
      <c r="A47" s="11" t="s">
        <v>31</v>
      </c>
      <c r="B47" s="5"/>
      <c r="C47" s="7">
        <f>C36+C46</f>
        <v>894800</v>
      </c>
      <c r="D47" s="7">
        <f>D36+D46</f>
        <v>891589</v>
      </c>
    </row>
    <row r="48" spans="1:4">
      <c r="A48" s="11" t="s">
        <v>32</v>
      </c>
      <c r="B48" s="5"/>
      <c r="C48" s="7">
        <f>C30+C47</f>
        <v>2963529</v>
      </c>
      <c r="D48" s="7">
        <f>D30+D47</f>
        <v>2871864</v>
      </c>
    </row>
    <row r="49" spans="1:4">
      <c r="A49" s="21" t="s">
        <v>92</v>
      </c>
      <c r="B49" s="22"/>
      <c r="C49" s="10">
        <v>2182.15</v>
      </c>
      <c r="D49" s="10">
        <v>2088.06</v>
      </c>
    </row>
    <row r="50" spans="1:4" ht="27" customHeight="1">
      <c r="A50" s="21" t="s">
        <v>93</v>
      </c>
      <c r="B50" s="22"/>
      <c r="C50" s="17">
        <v>1432.91</v>
      </c>
      <c r="D50" s="17">
        <v>1459.49</v>
      </c>
    </row>
    <row r="51" spans="1:4">
      <c r="C51" s="8"/>
      <c r="D51" s="8"/>
    </row>
    <row r="52" spans="1:4">
      <c r="A52" s="1" t="s">
        <v>39</v>
      </c>
      <c r="C52" s="1" t="s">
        <v>98</v>
      </c>
    </row>
    <row r="53" spans="1:4">
      <c r="A53" s="9" t="s">
        <v>42</v>
      </c>
      <c r="C53" s="1"/>
    </row>
    <row r="55" spans="1:4">
      <c r="A55" s="1" t="s">
        <v>40</v>
      </c>
      <c r="C55" s="1" t="s">
        <v>41</v>
      </c>
    </row>
    <row r="56" spans="1:4">
      <c r="A56" s="9" t="s">
        <v>42</v>
      </c>
    </row>
  </sheetData>
  <mergeCells count="4">
    <mergeCell ref="A3:D3"/>
    <mergeCell ref="A4:D4"/>
    <mergeCell ref="A49:B49"/>
    <mergeCell ref="A50:B50"/>
  </mergeCells>
  <pageMargins left="0.70866141732283472" right="0.70866141732283472" top="0.74803149606299213" bottom="0.74803149606299213" header="0.31496062992125984" footer="0.31496062992125984"/>
  <pageSetup paperSize="9" scale="8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workbookViewId="0">
      <selection activeCell="C7" sqref="C7"/>
    </sheetView>
  </sheetViews>
  <sheetFormatPr defaultColWidth="9.109375" defaultRowHeight="13.8"/>
  <cols>
    <col min="1" max="1" width="44.88671875" style="2" customWidth="1"/>
    <col min="2" max="2" width="14.88671875" style="2" customWidth="1"/>
    <col min="3" max="3" width="16.44140625" style="2" customWidth="1"/>
    <col min="4" max="4" width="15.77734375" style="2" customWidth="1"/>
    <col min="5" max="16384" width="9.109375" style="2"/>
  </cols>
  <sheetData>
    <row r="1" spans="1:4">
      <c r="A1" s="1" t="s">
        <v>35</v>
      </c>
    </row>
    <row r="3" spans="1:4">
      <c r="A3" s="20" t="s">
        <v>89</v>
      </c>
      <c r="B3" s="20"/>
      <c r="C3" s="20"/>
      <c r="D3" s="20"/>
    </row>
    <row r="4" spans="1:4">
      <c r="A4" s="20" t="s">
        <v>107</v>
      </c>
      <c r="B4" s="20"/>
      <c r="C4" s="20"/>
      <c r="D4" s="20"/>
    </row>
    <row r="6" spans="1:4" ht="27.6">
      <c r="A6" s="3"/>
      <c r="B6" s="4" t="s">
        <v>33</v>
      </c>
      <c r="C6" s="4" t="s">
        <v>111</v>
      </c>
      <c r="D6" s="4" t="s">
        <v>100</v>
      </c>
    </row>
    <row r="7" spans="1:4">
      <c r="A7" s="11" t="s">
        <v>46</v>
      </c>
      <c r="B7" s="5"/>
      <c r="C7" s="5"/>
      <c r="D7" s="5"/>
    </row>
    <row r="8" spans="1:4">
      <c r="A8" s="12" t="s">
        <v>43</v>
      </c>
      <c r="B8" s="5">
        <v>21</v>
      </c>
      <c r="C8" s="6">
        <v>719993</v>
      </c>
      <c r="D8" s="6">
        <v>419707</v>
      </c>
    </row>
    <row r="9" spans="1:4">
      <c r="A9" s="12" t="s">
        <v>44</v>
      </c>
      <c r="B9" s="5">
        <v>22</v>
      </c>
      <c r="C9" s="6">
        <v>493089</v>
      </c>
      <c r="D9" s="6">
        <v>301874</v>
      </c>
    </row>
    <row r="10" spans="1:4">
      <c r="A10" s="11" t="s">
        <v>45</v>
      </c>
      <c r="B10" s="5"/>
      <c r="C10" s="7">
        <f>C8-C9</f>
        <v>226904</v>
      </c>
      <c r="D10" s="7">
        <f>D8-D9</f>
        <v>117833</v>
      </c>
    </row>
    <row r="11" spans="1:4">
      <c r="A11" s="12" t="s">
        <v>47</v>
      </c>
      <c r="B11" s="5">
        <v>23</v>
      </c>
      <c r="C11" s="6">
        <v>84883</v>
      </c>
      <c r="D11" s="6">
        <v>45350</v>
      </c>
    </row>
    <row r="12" spans="1:4">
      <c r="A12" s="12" t="s">
        <v>48</v>
      </c>
      <c r="B12" s="5"/>
      <c r="C12" s="6">
        <v>1</v>
      </c>
      <c r="D12" s="6">
        <v>1255</v>
      </c>
    </row>
    <row r="13" spans="1:4">
      <c r="A13" s="12" t="s">
        <v>49</v>
      </c>
      <c r="B13" s="5">
        <v>24</v>
      </c>
      <c r="C13" s="6">
        <v>3219</v>
      </c>
      <c r="D13" s="6">
        <v>7493</v>
      </c>
    </row>
    <row r="14" spans="1:4">
      <c r="A14" s="12" t="s">
        <v>50</v>
      </c>
      <c r="B14" s="5">
        <v>25</v>
      </c>
      <c r="C14" s="6">
        <v>-25349</v>
      </c>
      <c r="D14" s="6">
        <v>1831</v>
      </c>
    </row>
    <row r="15" spans="1:4">
      <c r="A15" s="11" t="s">
        <v>51</v>
      </c>
      <c r="B15" s="5"/>
      <c r="C15" s="7">
        <f>C10-C11+C12-C13+C14</f>
        <v>113454</v>
      </c>
      <c r="D15" s="7">
        <f>D10-D11+D12-D13+D14</f>
        <v>68076</v>
      </c>
    </row>
    <row r="16" spans="1:4" ht="27.6">
      <c r="A16" s="12" t="s">
        <v>52</v>
      </c>
      <c r="B16" s="5"/>
      <c r="C16" s="6">
        <v>25000</v>
      </c>
      <c r="D16" s="6">
        <v>17019</v>
      </c>
    </row>
    <row r="17" spans="1:4">
      <c r="A17" s="11" t="s">
        <v>53</v>
      </c>
      <c r="B17" s="5"/>
      <c r="C17" s="7">
        <f>C15-C16</f>
        <v>88454</v>
      </c>
      <c r="D17" s="7">
        <f>D15-D16</f>
        <v>51057</v>
      </c>
    </row>
    <row r="18" spans="1:4">
      <c r="A18" s="12" t="s">
        <v>54</v>
      </c>
      <c r="B18" s="5"/>
      <c r="C18" s="6">
        <v>0</v>
      </c>
      <c r="D18" s="6">
        <v>0</v>
      </c>
    </row>
    <row r="19" spans="1:4">
      <c r="A19" s="11" t="s">
        <v>55</v>
      </c>
      <c r="B19" s="5"/>
      <c r="C19" s="7">
        <f>C17+C18</f>
        <v>88454</v>
      </c>
      <c r="D19" s="7">
        <f>D17+D18</f>
        <v>51057</v>
      </c>
    </row>
    <row r="20" spans="1:4">
      <c r="A20" s="11" t="s">
        <v>56</v>
      </c>
      <c r="B20" s="5"/>
      <c r="C20" s="10">
        <f>(C17-852.25)/939332*1000</f>
        <v>93.259624924946664</v>
      </c>
      <c r="D20" s="10">
        <f>(D17-852.25)/939332*1000</f>
        <v>53.447290201973317</v>
      </c>
    </row>
    <row r="22" spans="1:4" ht="27" customHeight="1">
      <c r="A22" s="23" t="s">
        <v>110</v>
      </c>
      <c r="B22" s="23"/>
      <c r="C22" s="23"/>
      <c r="D22" s="23"/>
    </row>
    <row r="23" spans="1:4" ht="27" customHeight="1">
      <c r="A23" s="19"/>
      <c r="B23" s="19"/>
      <c r="C23" s="19"/>
      <c r="D23" s="19"/>
    </row>
    <row r="24" spans="1:4">
      <c r="A24" s="1" t="s">
        <v>39</v>
      </c>
      <c r="C24" s="1" t="s">
        <v>98</v>
      </c>
    </row>
    <row r="25" spans="1:4">
      <c r="A25" s="9" t="s">
        <v>42</v>
      </c>
      <c r="C25" s="1"/>
    </row>
    <row r="27" spans="1:4">
      <c r="A27" s="1" t="s">
        <v>40</v>
      </c>
      <c r="C27" s="1" t="s">
        <v>41</v>
      </c>
    </row>
    <row r="28" spans="1:4">
      <c r="A28" s="9" t="s">
        <v>42</v>
      </c>
    </row>
  </sheetData>
  <mergeCells count="3">
    <mergeCell ref="A3:D3"/>
    <mergeCell ref="A4:D4"/>
    <mergeCell ref="A22:D22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4"/>
  <sheetViews>
    <sheetView topLeftCell="A19" workbookViewId="0">
      <selection activeCell="A22" sqref="A22"/>
    </sheetView>
  </sheetViews>
  <sheetFormatPr defaultColWidth="9.109375" defaultRowHeight="13.8"/>
  <cols>
    <col min="1" max="1" width="61.5546875" style="2" customWidth="1"/>
    <col min="2" max="3" width="16.88671875" style="2" customWidth="1"/>
    <col min="4" max="16384" width="9.109375" style="2"/>
  </cols>
  <sheetData>
    <row r="1" spans="1:3">
      <c r="A1" s="1" t="s">
        <v>35</v>
      </c>
    </row>
    <row r="3" spans="1:3">
      <c r="A3" s="20" t="s">
        <v>57</v>
      </c>
      <c r="B3" s="20"/>
      <c r="C3" s="20"/>
    </row>
    <row r="4" spans="1:3">
      <c r="A4" s="20" t="s">
        <v>107</v>
      </c>
      <c r="B4" s="20"/>
      <c r="C4" s="20"/>
    </row>
    <row r="5" spans="1:3">
      <c r="A5" s="20" t="s">
        <v>58</v>
      </c>
      <c r="B5" s="20"/>
      <c r="C5" s="20"/>
    </row>
    <row r="7" spans="1:3" ht="27.6">
      <c r="A7" s="3"/>
      <c r="B7" s="4" t="s">
        <v>111</v>
      </c>
      <c r="C7" s="4" t="s">
        <v>100</v>
      </c>
    </row>
    <row r="8" spans="1:3" ht="27.6">
      <c r="A8" s="11" t="s">
        <v>59</v>
      </c>
      <c r="B8" s="4"/>
      <c r="C8" s="4"/>
    </row>
    <row r="9" spans="1:3">
      <c r="A9" s="12" t="s">
        <v>60</v>
      </c>
      <c r="B9" s="13">
        <f>SUM(B11:B13)</f>
        <v>774916</v>
      </c>
      <c r="C9" s="13">
        <f>SUM(C11:C13)</f>
        <v>740707</v>
      </c>
    </row>
    <row r="10" spans="1:3">
      <c r="A10" s="12" t="s">
        <v>61</v>
      </c>
      <c r="B10" s="13"/>
      <c r="C10" s="13"/>
    </row>
    <row r="11" spans="1:3">
      <c r="A11" s="12" t="s">
        <v>62</v>
      </c>
      <c r="B11" s="14">
        <f>773329-13500</f>
        <v>759829</v>
      </c>
      <c r="C11" s="14">
        <v>715872</v>
      </c>
    </row>
    <row r="12" spans="1:3">
      <c r="A12" s="12" t="s">
        <v>63</v>
      </c>
      <c r="B12" s="14">
        <v>13500</v>
      </c>
      <c r="C12" s="14">
        <v>21726</v>
      </c>
    </row>
    <row r="13" spans="1:3">
      <c r="A13" s="12" t="s">
        <v>64</v>
      </c>
      <c r="B13" s="14">
        <v>1587</v>
      </c>
      <c r="C13" s="14">
        <v>3109</v>
      </c>
    </row>
    <row r="14" spans="1:3">
      <c r="A14" s="12" t="s">
        <v>65</v>
      </c>
      <c r="B14" s="13">
        <f>SUM(B16:B21)</f>
        <v>804315</v>
      </c>
      <c r="C14" s="13">
        <f>SUM(C16:C21)</f>
        <v>443819</v>
      </c>
    </row>
    <row r="15" spans="1:3">
      <c r="A15" s="12" t="s">
        <v>61</v>
      </c>
      <c r="B15" s="13"/>
      <c r="C15" s="13"/>
    </row>
    <row r="16" spans="1:3">
      <c r="A16" s="12" t="s">
        <v>66</v>
      </c>
      <c r="B16" s="14">
        <f>393398+34182-63495</f>
        <v>364085</v>
      </c>
      <c r="C16" s="14">
        <v>150343</v>
      </c>
    </row>
    <row r="17" spans="1:3">
      <c r="A17" s="12" t="s">
        <v>67</v>
      </c>
      <c r="B17" s="14">
        <f>155575-34182</f>
        <v>121393</v>
      </c>
      <c r="C17" s="14">
        <v>50616</v>
      </c>
    </row>
    <row r="18" spans="1:3">
      <c r="A18" s="12" t="s">
        <v>68</v>
      </c>
      <c r="B18" s="14">
        <v>157810</v>
      </c>
      <c r="C18" s="14">
        <v>94149</v>
      </c>
    </row>
    <row r="19" spans="1:3">
      <c r="A19" s="12" t="s">
        <v>69</v>
      </c>
      <c r="B19" s="14">
        <v>3239</v>
      </c>
      <c r="C19" s="14">
        <v>7829</v>
      </c>
    </row>
    <row r="20" spans="1:3">
      <c r="A20" s="12" t="s">
        <v>90</v>
      </c>
      <c r="B20" s="14">
        <v>105240</v>
      </c>
      <c r="C20" s="14">
        <v>113212</v>
      </c>
    </row>
    <row r="21" spans="1:3">
      <c r="A21" s="12" t="s">
        <v>70</v>
      </c>
      <c r="B21" s="14">
        <v>52548</v>
      </c>
      <c r="C21" s="14">
        <v>27670</v>
      </c>
    </row>
    <row r="22" spans="1:3" ht="27.6">
      <c r="A22" s="12" t="s">
        <v>71</v>
      </c>
      <c r="B22" s="13">
        <f>B9-B14</f>
        <v>-29399</v>
      </c>
      <c r="C22" s="13">
        <f>C9-C14</f>
        <v>296888</v>
      </c>
    </row>
    <row r="23" spans="1:3" ht="27.6">
      <c r="A23" s="11" t="s">
        <v>91</v>
      </c>
      <c r="B23" s="13"/>
      <c r="C23" s="13"/>
    </row>
    <row r="24" spans="1:3">
      <c r="A24" s="12" t="s">
        <v>60</v>
      </c>
      <c r="B24" s="13">
        <f>SUM(B26:B27)</f>
        <v>0</v>
      </c>
      <c r="C24" s="13">
        <f>SUM(C26:C27)</f>
        <v>7517</v>
      </c>
    </row>
    <row r="25" spans="1:3">
      <c r="A25" s="12" t="s">
        <v>61</v>
      </c>
      <c r="B25" s="13"/>
      <c r="C25" s="13"/>
    </row>
    <row r="26" spans="1:3">
      <c r="A26" s="12" t="s">
        <v>72</v>
      </c>
      <c r="B26" s="14"/>
      <c r="C26" s="14">
        <v>6450</v>
      </c>
    </row>
    <row r="27" spans="1:3">
      <c r="A27" s="12" t="s">
        <v>97</v>
      </c>
      <c r="B27" s="14"/>
      <c r="C27" s="14">
        <v>1067</v>
      </c>
    </row>
    <row r="28" spans="1:3">
      <c r="A28" s="12" t="s">
        <v>65</v>
      </c>
      <c r="B28" s="13">
        <f>SUM(B30:B32)</f>
        <v>63495</v>
      </c>
      <c r="C28" s="13">
        <f>SUM(C30:C32)</f>
        <v>193883</v>
      </c>
    </row>
    <row r="29" spans="1:3">
      <c r="A29" s="12" t="s">
        <v>61</v>
      </c>
      <c r="B29" s="13"/>
      <c r="C29" s="13"/>
    </row>
    <row r="30" spans="1:3" ht="27.6">
      <c r="A30" s="12" t="s">
        <v>73</v>
      </c>
      <c r="B30" s="14">
        <v>63495</v>
      </c>
      <c r="C30" s="14">
        <v>86883</v>
      </c>
    </row>
    <row r="31" spans="1:3">
      <c r="A31" s="12" t="s">
        <v>74</v>
      </c>
      <c r="B31" s="13"/>
      <c r="C31" s="13"/>
    </row>
    <row r="32" spans="1:3">
      <c r="A32" s="12" t="s">
        <v>70</v>
      </c>
      <c r="B32" s="14"/>
      <c r="C32" s="14">
        <v>107000</v>
      </c>
    </row>
    <row r="33" spans="1:3" ht="27.6">
      <c r="A33" s="12" t="s">
        <v>75</v>
      </c>
      <c r="B33" s="13">
        <f>B24-B28</f>
        <v>-63495</v>
      </c>
      <c r="C33" s="13">
        <f>C24-C28</f>
        <v>-186366</v>
      </c>
    </row>
    <row r="34" spans="1:3" ht="27.6">
      <c r="A34" s="11" t="s">
        <v>76</v>
      </c>
      <c r="B34" s="13"/>
      <c r="C34" s="13"/>
    </row>
    <row r="35" spans="1:3">
      <c r="A35" s="12" t="s">
        <v>60</v>
      </c>
      <c r="B35" s="13">
        <f>SUM(B37:B39)</f>
        <v>52000</v>
      </c>
      <c r="C35" s="13">
        <f>SUM(C37:C39)</f>
        <v>0</v>
      </c>
    </row>
    <row r="36" spans="1:3">
      <c r="A36" s="12" t="s">
        <v>61</v>
      </c>
      <c r="B36" s="13"/>
      <c r="C36" s="13"/>
    </row>
    <row r="37" spans="1:3">
      <c r="A37" s="12" t="s">
        <v>77</v>
      </c>
      <c r="B37" s="14">
        <v>45000</v>
      </c>
      <c r="C37" s="14">
        <v>0</v>
      </c>
    </row>
    <row r="38" spans="1:3">
      <c r="A38" s="12" t="s">
        <v>94</v>
      </c>
      <c r="B38" s="14">
        <v>0</v>
      </c>
      <c r="C38" s="14">
        <v>0</v>
      </c>
    </row>
    <row r="39" spans="1:3">
      <c r="A39" s="12" t="s">
        <v>64</v>
      </c>
      <c r="B39" s="14">
        <v>7000</v>
      </c>
      <c r="C39" s="14">
        <v>0</v>
      </c>
    </row>
    <row r="40" spans="1:3">
      <c r="A40" s="12" t="s">
        <v>65</v>
      </c>
      <c r="B40" s="13">
        <f>SUM(B42:B44)</f>
        <v>12353</v>
      </c>
      <c r="C40" s="13">
        <f>SUM(C42:C44)</f>
        <v>127067</v>
      </c>
    </row>
    <row r="41" spans="1:3">
      <c r="A41" s="12" t="s">
        <v>61</v>
      </c>
      <c r="B41" s="13"/>
      <c r="C41" s="13"/>
    </row>
    <row r="42" spans="1:3">
      <c r="A42" s="12" t="s">
        <v>78</v>
      </c>
      <c r="B42" s="14">
        <v>11743</v>
      </c>
      <c r="C42" s="14">
        <v>67784</v>
      </c>
    </row>
    <row r="43" spans="1:3">
      <c r="A43" s="12" t="s">
        <v>79</v>
      </c>
      <c r="B43" s="14">
        <v>452</v>
      </c>
      <c r="C43" s="14">
        <v>55</v>
      </c>
    </row>
    <row r="44" spans="1:3">
      <c r="A44" s="12" t="s">
        <v>80</v>
      </c>
      <c r="B44" s="14">
        <v>158</v>
      </c>
      <c r="C44" s="14">
        <v>59228</v>
      </c>
    </row>
    <row r="45" spans="1:3" ht="27.6">
      <c r="A45" s="12" t="s">
        <v>81</v>
      </c>
      <c r="B45" s="13">
        <f>B35-B40</f>
        <v>39647</v>
      </c>
      <c r="C45" s="13">
        <f>C35-C40</f>
        <v>-127067</v>
      </c>
    </row>
    <row r="46" spans="1:3">
      <c r="A46" s="11" t="s">
        <v>82</v>
      </c>
      <c r="B46" s="15">
        <f>B22+B33+B45</f>
        <v>-53247</v>
      </c>
      <c r="C46" s="15">
        <f>C22+C33+C45</f>
        <v>-16545</v>
      </c>
    </row>
    <row r="47" spans="1:3" ht="27.6">
      <c r="A47" s="12" t="s">
        <v>83</v>
      </c>
      <c r="B47" s="16">
        <v>130946</v>
      </c>
      <c r="C47" s="16">
        <v>70285</v>
      </c>
    </row>
    <row r="48" spans="1:3" ht="27.6">
      <c r="A48" s="12" t="s">
        <v>84</v>
      </c>
      <c r="B48" s="15">
        <f>B46+B47</f>
        <v>77699</v>
      </c>
      <c r="C48" s="15">
        <f>C46+C47</f>
        <v>53740</v>
      </c>
    </row>
    <row r="49" spans="1:3">
      <c r="B49" s="8"/>
      <c r="C49" s="8"/>
    </row>
    <row r="50" spans="1:3">
      <c r="A50" s="1" t="s">
        <v>39</v>
      </c>
      <c r="B50" s="1" t="s">
        <v>98</v>
      </c>
    </row>
    <row r="51" spans="1:3">
      <c r="A51" s="9" t="s">
        <v>42</v>
      </c>
      <c r="B51" s="1"/>
    </row>
    <row r="53" spans="1:3">
      <c r="A53" s="1" t="s">
        <v>40</v>
      </c>
      <c r="B53" s="1" t="s">
        <v>41</v>
      </c>
    </row>
    <row r="54" spans="1:3">
      <c r="A54" s="9" t="s">
        <v>42</v>
      </c>
    </row>
  </sheetData>
  <mergeCells count="3">
    <mergeCell ref="A3:C3"/>
    <mergeCell ref="A4:C4"/>
    <mergeCell ref="A5:C5"/>
  </mergeCells>
  <pageMargins left="0.70866141732283472" right="0.70866141732283472" top="0.74803149606299213" bottom="0.74803149606299213" header="0.31496062992125984" footer="0.31496062992125984"/>
  <pageSetup paperSize="9" scale="82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workbookViewId="0">
      <selection activeCell="A16" sqref="A16"/>
    </sheetView>
  </sheetViews>
  <sheetFormatPr defaultColWidth="9.109375" defaultRowHeight="13.8"/>
  <cols>
    <col min="1" max="1" width="35.5546875" style="2" customWidth="1"/>
    <col min="2" max="2" width="13.109375" style="2" customWidth="1"/>
    <col min="3" max="3" width="18.109375" style="2" customWidth="1"/>
    <col min="4" max="4" width="22.88671875" style="2" customWidth="1"/>
    <col min="5" max="5" width="13.44140625" style="2" customWidth="1"/>
    <col min="6" max="16384" width="9.109375" style="2"/>
  </cols>
  <sheetData>
    <row r="1" spans="1:5">
      <c r="A1" s="1" t="s">
        <v>35</v>
      </c>
    </row>
    <row r="3" spans="1:5">
      <c r="A3" s="20" t="s">
        <v>85</v>
      </c>
      <c r="B3" s="20"/>
      <c r="C3" s="20"/>
      <c r="D3" s="20"/>
    </row>
    <row r="4" spans="1:5">
      <c r="A4" s="20" t="s">
        <v>107</v>
      </c>
      <c r="B4" s="20"/>
      <c r="C4" s="20"/>
      <c r="D4" s="20"/>
    </row>
    <row r="6" spans="1:5" ht="55.2">
      <c r="A6" s="3"/>
      <c r="B6" s="4" t="s">
        <v>15</v>
      </c>
      <c r="C6" s="4" t="s">
        <v>16</v>
      </c>
      <c r="D6" s="4" t="s">
        <v>17</v>
      </c>
      <c r="E6" s="4" t="s">
        <v>88</v>
      </c>
    </row>
    <row r="7" spans="1:5">
      <c r="A7" s="11" t="s">
        <v>109</v>
      </c>
      <c r="B7" s="7">
        <f>B16</f>
        <v>956377</v>
      </c>
      <c r="C7" s="7">
        <f>C16</f>
        <v>350186</v>
      </c>
      <c r="D7" s="7">
        <f>D16</f>
        <v>673712</v>
      </c>
      <c r="E7" s="7">
        <f>D7+C7+B7</f>
        <v>1980275</v>
      </c>
    </row>
    <row r="8" spans="1:5">
      <c r="A8" s="18" t="s">
        <v>55</v>
      </c>
      <c r="B8" s="6"/>
      <c r="C8" s="6"/>
      <c r="D8" s="6">
        <v>88454</v>
      </c>
      <c r="E8" s="7">
        <f t="shared" ref="E8:E10" si="0">D8+C8+B8</f>
        <v>88454</v>
      </c>
    </row>
    <row r="9" spans="1:5" ht="41.4">
      <c r="A9" s="18" t="s">
        <v>87</v>
      </c>
      <c r="B9" s="6"/>
      <c r="C9" s="6">
        <v>-1628</v>
      </c>
      <c r="D9" s="6">
        <v>1628</v>
      </c>
      <c r="E9" s="7">
        <f t="shared" si="0"/>
        <v>0</v>
      </c>
    </row>
    <row r="10" spans="1:5">
      <c r="A10" s="12" t="s">
        <v>25</v>
      </c>
      <c r="B10" s="6"/>
      <c r="C10" s="7"/>
      <c r="D10" s="7">
        <v>0</v>
      </c>
      <c r="E10" s="7">
        <f t="shared" si="0"/>
        <v>0</v>
      </c>
    </row>
    <row r="11" spans="1:5">
      <c r="A11" s="11" t="s">
        <v>108</v>
      </c>
      <c r="B11" s="7">
        <f>B7+B8+B9+B10</f>
        <v>956377</v>
      </c>
      <c r="C11" s="7">
        <f t="shared" ref="C11:E11" si="1">C7+C8+C9+C10</f>
        <v>348558</v>
      </c>
      <c r="D11" s="7">
        <f t="shared" si="1"/>
        <v>763794</v>
      </c>
      <c r="E11" s="7">
        <f t="shared" si="1"/>
        <v>2068729</v>
      </c>
    </row>
    <row r="12" spans="1:5">
      <c r="A12" s="11" t="s">
        <v>101</v>
      </c>
      <c r="B12" s="7">
        <v>956377</v>
      </c>
      <c r="C12" s="7">
        <v>356643</v>
      </c>
      <c r="D12" s="7">
        <v>367101</v>
      </c>
      <c r="E12" s="7">
        <v>1680121</v>
      </c>
    </row>
    <row r="13" spans="1:5">
      <c r="A13" s="12" t="s">
        <v>86</v>
      </c>
      <c r="B13" s="6"/>
      <c r="C13" s="6"/>
      <c r="D13" s="6">
        <v>388428</v>
      </c>
      <c r="E13" s="6">
        <f>SUM(B13:D13)</f>
        <v>388428</v>
      </c>
    </row>
    <row r="14" spans="1:5" ht="41.4">
      <c r="A14" s="12" t="s">
        <v>87</v>
      </c>
      <c r="B14" s="6"/>
      <c r="C14" s="6">
        <v>-6457</v>
      </c>
      <c r="D14" s="6">
        <v>6457</v>
      </c>
      <c r="E14" s="6">
        <f t="shared" ref="E14:E15" si="2">SUM(B14:D14)</f>
        <v>0</v>
      </c>
    </row>
    <row r="15" spans="1:5">
      <c r="A15" s="12" t="s">
        <v>25</v>
      </c>
      <c r="B15" s="6"/>
      <c r="C15" s="6"/>
      <c r="D15" s="6">
        <v>-88274</v>
      </c>
      <c r="E15" s="6">
        <f t="shared" si="2"/>
        <v>-88274</v>
      </c>
    </row>
    <row r="16" spans="1:5">
      <c r="A16" s="11" t="s">
        <v>113</v>
      </c>
      <c r="B16" s="7">
        <v>956377</v>
      </c>
      <c r="C16" s="7">
        <f>SUM(C12:C15)</f>
        <v>350186</v>
      </c>
      <c r="D16" s="7">
        <f>SUM(D12:D15)</f>
        <v>673712</v>
      </c>
      <c r="E16" s="7">
        <f>SUM(E12:E15)</f>
        <v>1980275</v>
      </c>
    </row>
    <row r="18" spans="1:4">
      <c r="C18" s="8"/>
      <c r="D18" s="8"/>
    </row>
    <row r="19" spans="1:4">
      <c r="A19" s="1" t="s">
        <v>39</v>
      </c>
      <c r="C19" s="1" t="s">
        <v>98</v>
      </c>
    </row>
    <row r="20" spans="1:4">
      <c r="A20" s="9" t="s">
        <v>42</v>
      </c>
      <c r="C20" s="1"/>
    </row>
    <row r="22" spans="1:4">
      <c r="A22" s="1" t="s">
        <v>40</v>
      </c>
      <c r="C22" s="1" t="s">
        <v>41</v>
      </c>
    </row>
    <row r="23" spans="1:4">
      <c r="A23" s="9" t="s">
        <v>42</v>
      </c>
    </row>
  </sheetData>
  <mergeCells count="2">
    <mergeCell ref="A3:D3"/>
    <mergeCell ref="A4:D4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ОФП</vt:lpstr>
      <vt:lpstr>ОСД</vt:lpstr>
      <vt:lpstr>ОДДС</vt:lpstr>
      <vt:lpstr>Капитал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2017-05-17T05:54:55Z</dcterms:modified>
</cp:coreProperties>
</file>