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675" windowWidth="18495" windowHeight="5535" activeTab="1"/>
  </bookViews>
  <sheets>
    <sheet name="ОПИУ" sheetId="50" r:id="rId1"/>
    <sheet name="ДДС" sheetId="45" r:id="rId2"/>
    <sheet name="СК" sheetId="49" r:id="rId3"/>
    <sheet name="ББ" sheetId="3" r:id="rId4"/>
    <sheet name="4" sheetId="34" r:id="rId5"/>
    <sheet name="5" sheetId="15" r:id="rId6"/>
    <sheet name="6" sheetId="16" r:id="rId7"/>
    <sheet name="7" sheetId="17" r:id="rId8"/>
    <sheet name="8" sheetId="19" r:id="rId9"/>
    <sheet name="9" sheetId="20" r:id="rId10"/>
    <sheet name="10" sheetId="21" r:id="rId11"/>
    <sheet name="11" sheetId="22" r:id="rId12"/>
    <sheet name="12" sheetId="23" r:id="rId13"/>
    <sheet name="14-15" sheetId="25" r:id="rId14"/>
    <sheet name="16" sheetId="26" r:id="rId15"/>
    <sheet name="17" sheetId="29" r:id="rId16"/>
    <sheet name="18" sheetId="30" r:id="rId17"/>
    <sheet name="19" sheetId="31" r:id="rId18"/>
    <sheet name="20" sheetId="27" r:id="rId19"/>
    <sheet name="21" sheetId="32" r:id="rId20"/>
    <sheet name="23" sheetId="35" r:id="rId21"/>
    <sheet name="24" sheetId="37" r:id="rId22"/>
    <sheet name="25" sheetId="38" r:id="rId23"/>
    <sheet name="26" sheetId="36" r:id="rId24"/>
    <sheet name="27" sheetId="39" r:id="rId25"/>
    <sheet name="28" sheetId="41" r:id="rId26"/>
    <sheet name="29" sheetId="40" r:id="rId27"/>
    <sheet name="30" sheetId="33" r:id="rId28"/>
    <sheet name="31" sheetId="42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5450_01" localSheetId="1">#REF!</definedName>
    <definedName name="__5450_01">#REF!</definedName>
    <definedName name="__5456_n" localSheetId="1">#REF!</definedName>
    <definedName name="__5456_n">#REF!</definedName>
    <definedName name="__FDS_HYPERLINK_TOGGLE_STATE__" hidden="1">"ON"</definedName>
    <definedName name="__IntlFixup" hidden="1">TRUE</definedName>
    <definedName name="_11" localSheetId="1">#REF!</definedName>
    <definedName name="_1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'[1]A-20'!$C$149</definedName>
    <definedName name="_4151_01">'[1]A-20'!$E$149</definedName>
    <definedName name="_4151_n" localSheetId="1">#REF!</definedName>
    <definedName name="_4151_n">#REF!</definedName>
    <definedName name="_4152_00">'[1]A-20'!$C$150</definedName>
    <definedName name="_4152_01">'[1]A-20'!$E$150</definedName>
    <definedName name="_4152_n" localSheetId="1">#REF!</definedName>
    <definedName name="_4152_n">#REF!</definedName>
    <definedName name="_4155_00">'[1]A-20'!$C$151</definedName>
    <definedName name="_4155_01">'[1]A-20'!$E$151</definedName>
    <definedName name="_4155_n">'[1]A-20'!$B$151</definedName>
    <definedName name="_4250_00" localSheetId="1">#REF!</definedName>
    <definedName name="_4250_00">#REF!</definedName>
    <definedName name="_4250_01" localSheetId="1">#REF!</definedName>
    <definedName name="_4250_01">#REF!</definedName>
    <definedName name="_4250_n" localSheetId="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'[1]A-20'!$C$170</definedName>
    <definedName name="_4450_01">'[1]A-20'!$E$170</definedName>
    <definedName name="_4450_n">'[1]A-20'!$B$170</definedName>
    <definedName name="_4490_n" localSheetId="1">#REF!</definedName>
    <definedName name="_4490_n">#REF!</definedName>
    <definedName name="_4491_00">'[1]A-20'!$C$173</definedName>
    <definedName name="_4491_01">'[1]A-20'!$E$173</definedName>
    <definedName name="_4491_n">'[1]A-20'!$B$173</definedName>
    <definedName name="_4500_n" localSheetId="1">#REF!</definedName>
    <definedName name="_4500_n">#REF!</definedName>
    <definedName name="_4510_00">'[1]A-20'!$C$176</definedName>
    <definedName name="_4510_01">'[1]A-20'!$E$176</definedName>
    <definedName name="_4510_n">'[1]A-20'!$B$176</definedName>
    <definedName name="_4530_00">'[1]A-20'!$C$177</definedName>
    <definedName name="_4530_01">'[1]A-20'!$E$177</definedName>
    <definedName name="_4530_n">'[1]A-20'!$B$177</definedName>
    <definedName name="_4600_n" localSheetId="1">#REF!</definedName>
    <definedName name="_4600_n">#REF!</definedName>
    <definedName name="_4601_00" localSheetId="1">#REF!</definedName>
    <definedName name="_4601_00">#REF!</definedName>
    <definedName name="_4601_01" localSheetId="1">#REF!</definedName>
    <definedName name="_4601_01">#REF!</definedName>
    <definedName name="_4601_n">#REF!</definedName>
    <definedName name="_4603_00">'[1]A-20'!$C$181</definedName>
    <definedName name="_4603_01">'[1]A-20'!$E$181</definedName>
    <definedName name="_4603_n">'[1]A-20'!$B$181</definedName>
    <definedName name="_4604_00">'[1]A-20'!$C$182</definedName>
    <definedName name="_4604_01">'[1]A-20'!$E$182</definedName>
    <definedName name="_4604_n">'[1]A-20'!$B$182</definedName>
    <definedName name="_4606_00">'[1]A-20'!$C$183</definedName>
    <definedName name="_4606_01">'[1]A-20'!$E$183</definedName>
    <definedName name="_4606_n">'[1]A-20'!$B$183</definedName>
    <definedName name="_4607_00" localSheetId="1">#REF!</definedName>
    <definedName name="_4607_00">#REF!</definedName>
    <definedName name="_4607_01" localSheetId="1">#REF!</definedName>
    <definedName name="_4607_01">#REF!</definedName>
    <definedName name="_4607_n" localSheetId="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'[1]A-20'!$C$188</definedName>
    <definedName name="_4703_01">'[1]A-20'!$E$188</definedName>
    <definedName name="_4703_n">'[1]A-20'!$B$188</definedName>
    <definedName name="_4706_00" localSheetId="1">#REF!</definedName>
    <definedName name="_4706_00">#REF!</definedName>
    <definedName name="_4706_01" localSheetId="1">#REF!</definedName>
    <definedName name="_4706_01">#REF!</definedName>
    <definedName name="_4706_n" localSheetId="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'[1]A-20'!$C$27</definedName>
    <definedName name="_5302_01">'[1]A-20'!$E$27</definedName>
    <definedName name="_5302_n">'[1]A-20'!$B$27</definedName>
    <definedName name="_5400_00" localSheetId="1">#REF!</definedName>
    <definedName name="_5400_00">#REF!</definedName>
    <definedName name="_5400_01" localSheetId="1">#REF!</definedName>
    <definedName name="_5400_01">#REF!</definedName>
    <definedName name="_5400_n" localSheetId="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'[1]A-20'!$C$41</definedName>
    <definedName name="_5510_01">'[1]A-20'!$E$41</definedName>
    <definedName name="_5510_n">'[1]A-20'!$B$41</definedName>
    <definedName name="_5530_00">'[1]A-20'!$C$42</definedName>
    <definedName name="_5530_01">'[1]A-20'!$E$42</definedName>
    <definedName name="_5530_n">'[1]A-20'!$B$42</definedName>
    <definedName name="_5600" localSheetId="1">#REF!</definedName>
    <definedName name="_5600">#REF!</definedName>
    <definedName name="_5600_00" localSheetId="1">#REF!</definedName>
    <definedName name="_5600_00">#REF!</definedName>
    <definedName name="_5600_01" localSheetId="1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'[1]A-20'!$C$46</definedName>
    <definedName name="_5602_01">'[1]A-20'!$E$46</definedName>
    <definedName name="_5602_n" localSheetId="1">#REF!</definedName>
    <definedName name="_5602_n">#REF!</definedName>
    <definedName name="_5603_00">'[1]A-20'!$C$47</definedName>
    <definedName name="_5603_01">'[1]A-20'!$E$47</definedName>
    <definedName name="_5603_n">'[1]A-20'!$B$47</definedName>
    <definedName name="_5604_00">'[1]A-20'!$C$48</definedName>
    <definedName name="_5604_01">'[1]A-20'!$E$48</definedName>
    <definedName name="_5604_n">'[1]A-20'!$B$48</definedName>
    <definedName name="_5607_00" localSheetId="1">#REF!</definedName>
    <definedName name="_5607_00">#REF!</definedName>
    <definedName name="_5607_01" localSheetId="1">#REF!</definedName>
    <definedName name="_5607_01">#REF!</definedName>
    <definedName name="_5607_n" localSheetId="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'[1]A-20'!$C$53</definedName>
    <definedName name="_5703_01">'[1]A-20'!$E$53</definedName>
    <definedName name="_5703_n">'[1]A-20'!$B$53</definedName>
    <definedName name="_5706_00" localSheetId="1">#REF!</definedName>
    <definedName name="_5706_00">#REF!</definedName>
    <definedName name="_5706_01" localSheetId="1">#REF!</definedName>
    <definedName name="_5706_01">#REF!</definedName>
    <definedName name="_5706_n" localSheetId="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GSRATES_1" hidden="1">"CT300001Latest          "</definedName>
    <definedName name="_GSRATES_COUNT" hidden="1">1</definedName>
    <definedName name="_IV65900" localSheetId="1">#REF!</definedName>
    <definedName name="_IV65900">#REF!</definedName>
    <definedName name="_IV66000" localSheetId="1">#REF!</definedName>
    <definedName name="_IV66000">#REF!</definedName>
    <definedName name="_IV69000" localSheetId="1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[2]Расчет_Ин!$H$8</definedName>
    <definedName name="_Order1" hidden="1">255</definedName>
    <definedName name="_Order2" hidden="1">255</definedName>
    <definedName name="_RA1" localSheetId="1">#REF!</definedName>
    <definedName name="_RA1">#REF!</definedName>
    <definedName name="_RSE1" localSheetId="1">#REF!</definedName>
    <definedName name="_RSE1">#REF!</definedName>
    <definedName name="_RSE2" localSheetId="1">#REF!</definedName>
    <definedName name="_RSE2">#REF!</definedName>
    <definedName name="_RSE3">'[3]CMA '!$H$78</definedName>
    <definedName name="_sh1" localSheetId="1">'[4]I-Index'!#REF!</definedName>
    <definedName name="_sh1">'[4]I-Index'!#REF!</definedName>
    <definedName name="_рр" hidden="1">Main.SAPF4Help()</definedName>
    <definedName name="_xlnm._FilterDatabase" localSheetId="1" hidden="1">ДДС!$A$1:$L$83</definedName>
    <definedName name="_xlnm._FilterDatabase" hidden="1">#REF!</definedName>
    <definedName name="AAA_DOCTOPS" hidden="1">"AAA_SET"</definedName>
    <definedName name="AAA_duser" hidden="1">"OFF"</definedName>
    <definedName name="AAB_GSPPG" hidden="1">"AAB_Goldman Sachs PPG Chart Utilities 1.0g"</definedName>
    <definedName name="AccessDatabase" hidden="1">"C:\Мои документы\Базовая сводная обязательств1.mdb"</definedName>
    <definedName name="ahgfj" hidden="1">8</definedName>
    <definedName name="anscount" hidden="1">2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yncStepLS" hidden="1">0</definedName>
    <definedName name="AS2TickmarkLS" localSheetId="1" hidden="1">#REF!</definedName>
    <definedName name="AS2TickmarkLS" hidden="1">#REF!</definedName>
    <definedName name="AS2VersionLS" hidden="1">300</definedName>
    <definedName name="Auto_öppna_xlquery_DClick" hidden="1">[5]!Register.DClick</definedName>
    <definedName name="bcm">'[6]CamKum Prod'!$H$11</definedName>
    <definedName name="BG_Del" hidden="1">15</definedName>
    <definedName name="BG_Ins" hidden="1">4</definedName>
    <definedName name="BG_Mod" hidden="1">6</definedName>
    <definedName name="break_2016">'[7]Ключевые показатели'!#REF!</definedName>
    <definedName name="break_2017">'[7]Ключевые показатели'!#REF!</definedName>
    <definedName name="break_2018">'[7]Ключевые показатели'!#REF!</definedName>
    <definedName name="break_2019">'[7]Ключевые показатели'!#REF!</definedName>
    <definedName name="break_2020">'[7]Ключевые показатели'!#REF!</definedName>
    <definedName name="break_2021">'[7]Ключевые показатели'!#REF!</definedName>
    <definedName name="break_2022">'[7]Ключевые показатели'!#REF!</definedName>
    <definedName name="break_2023">'[7]Ключевые показатели'!#REF!</definedName>
    <definedName name="break_2024">'[7]Ключевые показатели'!#REF!</definedName>
    <definedName name="break_2025">'[7]Ключевые показатели'!#REF!</definedName>
    <definedName name="break_2026">'[7]Ключевые показатели'!#REF!</definedName>
    <definedName name="break_2027">'[7]Ключевые показатели'!#REF!</definedName>
    <definedName name="break_2028">'[7]Ключевые показатели'!#REF!</definedName>
    <definedName name="break_2029">'[7]Ключевые показатели'!#REF!</definedName>
    <definedName name="break_2030">'[7]Ключевые показатели'!#REF!</definedName>
    <definedName name="break_2031">'[7]Ключевые показатели'!#REF!</definedName>
    <definedName name="break_2032">'[7]Ключевые показатели'!#REF!</definedName>
    <definedName name="break_2033">'[7]Ключевые показатели'!#REF!</definedName>
    <definedName name="break_2034">'[7]Ключевые показатели'!#REF!</definedName>
    <definedName name="break_flag">'[8]Error Check &amp; Graphing'!$D$130</definedName>
    <definedName name="cap_12_check">'[8]Ratios_ЭБ №1,2'!$G$18</definedName>
    <definedName name="Cap_2016">'[7]Ключевые показатели'!#REF!</definedName>
    <definedName name="Cap_2017">'[7]Ключевые показатели'!#REF!</definedName>
    <definedName name="Cap_2018">'[7]Ключевые показатели'!#REF!</definedName>
    <definedName name="cap_3_check">'[8]Ratios_ЭБ №3'!$G$18</definedName>
    <definedName name="Cap_all">'[7]Ключевые показатели'!#REF!</definedName>
    <definedName name="cap_station_check">[8]Ratios_станция!$G$19</definedName>
    <definedName name="cap_structure">'[8]Error Check &amp; Graphing'!$D$120</definedName>
    <definedName name="cellIsStratified" localSheetId="1">#REF!</definedName>
    <definedName name="cellIsStratified">#REF!</definedName>
    <definedName name="cellProjectedMisstatementWarning" localSheetId="1">#REF!</definedName>
    <definedName name="cellProjectedMisstatementWarning">#REF!</definedName>
    <definedName name="cellSampleSize" localSheetId="1">#REF!</definedName>
    <definedName name="cellSampleSize">#REF!</definedName>
    <definedName name="cellSampleSizeWarning">#REF!</definedName>
    <definedName name="cellSSF">#REF!</definedName>
    <definedName name="chart3" hidden="1">'[6]Prelim Cost'!$B$31:$L$31</definedName>
    <definedName name="chart4" hidden="1">'[6]Prelim Cost'!$B$33:$L$33</definedName>
    <definedName name="charte4" hidden="1">'[6]Prelim Cost'!$B$36:$L$36</definedName>
    <definedName name="CIQWBGuid" hidden="1">"a394436f-66af-47a4-87ce-a327872b6600"</definedName>
    <definedName name="CIT">[8]Input!$G$846</definedName>
    <definedName name="closure">[8]Input!$G$1726</definedName>
    <definedName name="CommentRange">#REF!</definedName>
    <definedName name="Conser">[8]Input!$G$1714</definedName>
    <definedName name="Current" localSheetId="1">#REF!</definedName>
    <definedName name="Current">#REF!</definedName>
    <definedName name="d" hidden="1">7</definedName>
    <definedName name="Data">[9]sheet0!$C$2</definedName>
    <definedName name="Days_in_year">[8]Input!$G$27</definedName>
    <definedName name="dfgdfhfv" hidden="1">1</definedName>
    <definedName name="DFLGFADJKHGF" hidden="1">26</definedName>
    <definedName name="dItemsToTest" localSheetId="1">#REF!</definedName>
    <definedName name="dItemsToTest">#REF!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opdown">[10]dropdown!#REF!</definedName>
    <definedName name="ds" hidden="1">20</definedName>
    <definedName name="dsadsa" localSheetId="1">#REF!</definedName>
    <definedName name="dsadsa">#REF!</definedName>
    <definedName name="dSampleSize" localSheetId="1">#REF!</definedName>
    <definedName name="dSampleSize">#REF!</definedName>
    <definedName name="dTotalPopulationBookValue" localSheetId="1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EB">[11]Input!$G$72</definedName>
    <definedName name="EB_3_Tariff">[12]Input!#REF!</definedName>
    <definedName name="End_date">[8]Input!$G$30</definedName>
    <definedName name="EV__EVCOM_OPTIONS__" hidden="1">8</definedName>
    <definedName name="EV__EXPOPTIONS__" hidden="1">0</definedName>
    <definedName name="EV__LASTREFTIME__" hidden="1">"(GMT+06:00)16.03.2012 11:13:39"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fdgggg" hidden="1">"3RHIIYBU7DN3F5E7HSRIG7OTJ"</definedName>
    <definedName name="FGHFHADBGDF" hidden="1">26</definedName>
    <definedName name="finance_beg">[8]Input!$I$1515:$AG$1515</definedName>
    <definedName name="finance_end">[8]Input!$I$1514:$X$1514</definedName>
    <definedName name="FJK" hidden="1">"3MXAD5LO7CKS15J6SZUAVPLRB"</definedName>
    <definedName name="G_70">#REF!</definedName>
    <definedName name="GS_2015">'[12]Imp Test'!#REF!</definedName>
    <definedName name="GS_2016">'[12]Imp Test'!#REF!</definedName>
    <definedName name="GS_2017">'[12]Imp Test'!#REF!</definedName>
    <definedName name="GS_2018">'[12]Imp Test'!#REF!</definedName>
    <definedName name="GS_2019">'[12]Imp Test'!#REF!</definedName>
    <definedName name="GS_2020">'[12]Imp Test'!#REF!</definedName>
    <definedName name="GS_2021">'[12]Imp Test'!#REF!</definedName>
    <definedName name="GS_2022">'[12]Imp Test'!#REF!</definedName>
    <definedName name="GS_2023">'[12]Imp Test'!#REF!</definedName>
    <definedName name="GS_2024">'[12]Imp Test'!#REF!</definedName>
    <definedName name="GS_2025">'[12]Imp Test'!#REF!</definedName>
    <definedName name="GS_2026">'[12]Imp Test'!#REF!</definedName>
    <definedName name="GS_2027">'[12]Imp Test'!#REF!</definedName>
    <definedName name="GS_Diff">'[12]Imp Test'!$G$229</definedName>
    <definedName name="GS_Diff_2">'[12]Imp Test'!#REF!</definedName>
    <definedName name="hghg">#REF!</definedName>
    <definedName name="hours_in_day">[8]Input!$G$31</definedName>
    <definedName name="hours_in_year">[8]Input!$G$32</definedName>
    <definedName name="HTML_CodePage" hidden="1">1252</definedName>
    <definedName name="HTML_Description" hidden="1">""</definedName>
    <definedName name="HTML_Email" hidden="1">""</definedName>
    <definedName name="HTML_Header" hidden="1">"FY98 BP2"</definedName>
    <definedName name="HTML_LastUpdate" hidden="1">"10/2/98"</definedName>
    <definedName name="HTML_LineAfter" hidden="1">TRUE</definedName>
    <definedName name="HTML_LineBefore" hidden="1">TRUE</definedName>
    <definedName name="HTML_Name" hidden="1">"Matt Verhalen"</definedName>
    <definedName name="HTML_OBDlg2" hidden="1">TRUE</definedName>
    <definedName name="HTML_OBDlg4" hidden="1">TRUE</definedName>
    <definedName name="HTML_OS" hidden="1">0</definedName>
    <definedName name="HTML_PathFile" hidden="1">"K:\financial\Budget\summary.htm"</definedName>
    <definedName name="HTML_PathFileMac" hidden="1">"Macintosh HD:HomePageStuff:New_Home_Page:datafile:histret.html"</definedName>
    <definedName name="HTML_Title" hidden="1">"summary 98bp2"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Test2017">'[12]Imp Test'!$M$220</definedName>
    <definedName name="ImpTest2018">'[12]Imp Test'!$N$220</definedName>
    <definedName name="ImpTest2019">'[12]Imp Test'!$O$220</definedName>
    <definedName name="ImpTest2020">'[12]Imp Test'!$P$220</definedName>
    <definedName name="ImpTest2021">'[12]Imp Test'!$Q$220</definedName>
    <definedName name="ImpTest2022">'[12]Imp Test'!$R$220</definedName>
    <definedName name="ImpTest2023">'[12]Imp Test'!$S$220</definedName>
    <definedName name="ImpTest2024">'[12]Imp Test'!$T$220</definedName>
    <definedName name="ImpTest2025">'[12]Imp Test'!$U$220</definedName>
    <definedName name="ImpTest2026">'[12]Imp Test'!$V$220</definedName>
    <definedName name="ImpTest2027">'[12]Imp Test'!$W$220</definedName>
    <definedName name="Indicies">[8]Input!$C$184:$C$200</definedName>
    <definedName name="INV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41635.5010300925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K_2016">'[13]Формула для ЭБ №1,2'!$M$72</definedName>
    <definedName name="L_CY_Beg">[14]Links!$F:$F</definedName>
    <definedName name="limcount" hidden="1">2</definedName>
    <definedName name="ListOffset" hidden="1">1</definedName>
    <definedName name="MEWarning" hidden="1">1</definedName>
    <definedName name="MIF" localSheetId="1">#REF!</definedName>
    <definedName name="MIF">#REF!</definedName>
    <definedName name="MIN_SALARY" localSheetId="1">#REF!</definedName>
    <definedName name="MIN_SALARY">#REF!</definedName>
    <definedName name="MINED">'[6]CamKum Prod'!$H$17</definedName>
    <definedName name="months_in_year">[8]Input!$G$29</definedName>
    <definedName name="nfjbhfjjkf" hidden="1">"EBP"</definedName>
    <definedName name="NPV">[12]NPV!$K$110</definedName>
    <definedName name="Number_of_Selections" localSheetId="1">#REF!</definedName>
    <definedName name="Number_of_Selections">#REF!</definedName>
    <definedName name="NumberRange">#REF!</definedName>
    <definedName name="NVMP_2018">'[12]2. Tariff &amp; Rev'!#REF!</definedName>
    <definedName name="NVMP_2019">'[12]2. Tariff &amp; Rev'!#REF!</definedName>
    <definedName name="NVMP_2020">'[12]2. Tariff &amp; Rev'!#REF!</definedName>
    <definedName name="NVMP_2021">'[12]2. Tariff &amp; Rev'!#REF!</definedName>
    <definedName name="NVMP_2022">'[12]2. Tariff &amp; Rev'!#REF!</definedName>
    <definedName name="NVMP_2023">'[12]2. Tariff &amp; Rev'!#REF!</definedName>
    <definedName name="NVMP_2024">'[12]2. Tariff &amp; Rev'!#REF!</definedName>
    <definedName name="NVMP_2025">'[12]2. Tariff &amp; Rev'!#REF!</definedName>
    <definedName name="NVMP_EB_3">'[12]2. Tariff &amp; Rev'!#REF!</definedName>
    <definedName name="POURED">'[6]CamKum Prod'!$H$28</definedName>
    <definedName name="price" localSheetId="1">#REF!</definedName>
    <definedName name="price">#REF!</definedName>
    <definedName name="Prior" localSheetId="1">#REF!</definedName>
    <definedName name="Prior">#REF!</definedName>
    <definedName name="PUB_FileID" hidden="1">"L10003363.xls"</definedName>
    <definedName name="PUB_UserID" hidden="1">"MAYERX"</definedName>
    <definedName name="qsda" hidden="1">4</definedName>
    <definedName name="QUERY1.keep_password" hidden="1">TRUE</definedName>
    <definedName name="QUERY1.user_name" hidden="1">"admin"</definedName>
    <definedName name="real_vs_nom">'[8]Error Check &amp; Graphing'!$D$109</definedName>
    <definedName name="recalculate">'[8]Error Check &amp; Graphing'!$D$108</definedName>
    <definedName name="REVASSUMPS">"$A$56"</definedName>
    <definedName name="S_CY_Beg_Data">[14]Lead!$F$1:$F$55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APFuncF4Help" hidden="1">Main.SAPF4Help()</definedName>
    <definedName name="sc_check">'[8]10. EB_3_Cap_pmt'!$G$26</definedName>
    <definedName name="scen_2_dscr_1_2">'[8]Error Check &amp; Graphing'!#REF!</definedName>
    <definedName name="scen_2_dscr_3">'[8]Error Check &amp; Graphing'!#REF!</definedName>
    <definedName name="Scenario_0">'[7]Ключевые показатели'!#REF!</definedName>
    <definedName name="sd_check">'[8]10. EB_3_Cap_pmt'!$G$53</definedName>
    <definedName name="sencount" hidden="1">2</definedName>
    <definedName name="Shapka" localSheetId="1">#REF!</definedName>
    <definedName name="Shapka">#REF!</definedName>
    <definedName name="Shapka1" localSheetId="1">#REF!</definedName>
    <definedName name="Shapka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_4_b" localSheetId="1">#REF!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_101">#REF!</definedName>
    <definedName name="table_105">#REF!</definedName>
    <definedName name="table_10626">#REF!</definedName>
    <definedName name="table_10643">#REF!</definedName>
    <definedName name="table_1071">#REF!</definedName>
    <definedName name="table_108">#REF!</definedName>
    <definedName name="table_11277">#REF!</definedName>
    <definedName name="table_116">#REF!</definedName>
    <definedName name="table_11781">#REF!</definedName>
    <definedName name="table_12327">#REF!</definedName>
    <definedName name="table_125">#REF!</definedName>
    <definedName name="table_1260">#REF!</definedName>
    <definedName name="table_13083">#REF!</definedName>
    <definedName name="table_133">#REF!</definedName>
    <definedName name="table_13755">#REF!</definedName>
    <definedName name="table_1386">#REF!</definedName>
    <definedName name="table_14448">#REF!</definedName>
    <definedName name="table_14465">#REF!</definedName>
    <definedName name="table_14482">#REF!</definedName>
    <definedName name="table_14826">#REF!</definedName>
    <definedName name="table_14868">#REF!</definedName>
    <definedName name="table_150">#REF!</definedName>
    <definedName name="table_1500">#REF!</definedName>
    <definedName name="table_15666">#REF!</definedName>
    <definedName name="table_1596">#REF!</definedName>
    <definedName name="table_16">#REF!</definedName>
    <definedName name="table_16590">#REF!</definedName>
    <definedName name="table_16607">#REF!</definedName>
    <definedName name="table_167">#REF!</definedName>
    <definedName name="table_1785">#REF!</definedName>
    <definedName name="table_1911">#REF!</definedName>
    <definedName name="table_20">#REF!</definedName>
    <definedName name="table_210">#REF!</definedName>
    <definedName name="table_21798">#REF!</definedName>
    <definedName name="table_2180">#REF!</definedName>
    <definedName name="table_21815">#REF!</definedName>
    <definedName name="table_2197">#REF!</definedName>
    <definedName name="table_22260">#REF!</definedName>
    <definedName name="table_230">#REF!</definedName>
    <definedName name="table_23184">#REF!</definedName>
    <definedName name="table_23201">#REF!</definedName>
    <definedName name="table_23218">#REF!</definedName>
    <definedName name="table_2331">#REF!</definedName>
    <definedName name="table_24">#REF!</definedName>
    <definedName name="table_240">#REF!</definedName>
    <definedName name="table_24066">#REF!</definedName>
    <definedName name="table_24108">#REF!</definedName>
    <definedName name="table_24570">#REF!</definedName>
    <definedName name="table_24780">#REF!</definedName>
    <definedName name="table_24948">#REF!</definedName>
    <definedName name="table_24965">#REF!</definedName>
    <definedName name="table_252">#REF!</definedName>
    <definedName name="table_25368">#REF!</definedName>
    <definedName name="table_257">#REF!</definedName>
    <definedName name="table_25956">#REF!</definedName>
    <definedName name="table_2625">#REF!</definedName>
    <definedName name="table_26250">#REF!</definedName>
    <definedName name="table_26267">#REF!</definedName>
    <definedName name="table_274">#REF!</definedName>
    <definedName name="table_28">#REF!</definedName>
    <definedName name="table_28056">#REF!</definedName>
    <definedName name="table_28518">#REF!</definedName>
    <definedName name="table_28560">#REF!</definedName>
    <definedName name="table_28577">#REF!</definedName>
    <definedName name="table_28594">#REF!</definedName>
    <definedName name="table_28644">#REF!</definedName>
    <definedName name="table_28938">#REF!</definedName>
    <definedName name="table_2900">#REF!</definedName>
    <definedName name="table_29316">#REF!</definedName>
    <definedName name="table_29333">#REF!</definedName>
    <definedName name="table_29350">#REF!</definedName>
    <definedName name="table_33012">#REF!</definedName>
    <definedName name="table_33029">#REF!</definedName>
    <definedName name="table_33046">#REF!</definedName>
    <definedName name="table_33474">#REF!</definedName>
    <definedName name="table_33491">#REF!</definedName>
    <definedName name="table_33508">#REF!</definedName>
    <definedName name="table_33525">#REF!</definedName>
    <definedName name="table_33542">#REF!</definedName>
    <definedName name="table_33559">#REF!</definedName>
    <definedName name="table_33852">#REF!</definedName>
    <definedName name="table_33869">#REF!</definedName>
    <definedName name="table_3402">#REF!</definedName>
    <definedName name="table_34104">#REF!</definedName>
    <definedName name="table_34272">#REF!</definedName>
    <definedName name="table_34986">#REF!</definedName>
    <definedName name="table_35003">#REF!</definedName>
    <definedName name="table_35700">#REF!</definedName>
    <definedName name="table_35952">#REF!</definedName>
    <definedName name="table_3600">#REF!</definedName>
    <definedName name="table_3612">#REF!</definedName>
    <definedName name="table_3629">#REF!</definedName>
    <definedName name="table_37">#REF!</definedName>
    <definedName name="table_372">#REF!</definedName>
    <definedName name="table_37254">#REF!</definedName>
    <definedName name="table_389">#REF!</definedName>
    <definedName name="table_396">#REF!</definedName>
    <definedName name="table_40">#REF!</definedName>
    <definedName name="table_406">#REF!</definedName>
    <definedName name="table_41">#REF!</definedName>
    <definedName name="table_42">#REF!</definedName>
    <definedName name="table_420">#REF!</definedName>
    <definedName name="table_4300">#REF!</definedName>
    <definedName name="table_4368">#REF!</definedName>
    <definedName name="table_437">#REF!</definedName>
    <definedName name="table_4385">#REF!</definedName>
    <definedName name="table_45">#REF!</definedName>
    <definedName name="table_47964">#REF!</definedName>
    <definedName name="table_47981">#REF!</definedName>
    <definedName name="table_48">#REF!</definedName>
    <definedName name="table_480">#REF!</definedName>
    <definedName name="table_48216">#REF!</definedName>
    <definedName name="table_48972">#REF!</definedName>
    <definedName name="table_49014">#REF!</definedName>
    <definedName name="table_4980">#REF!</definedName>
    <definedName name="table_4997">#REF!</definedName>
    <definedName name="table_5014">#REF!</definedName>
    <definedName name="table_50736">#REF!</definedName>
    <definedName name="table_50753">#REF!</definedName>
    <definedName name="table_5124">#REF!</definedName>
    <definedName name="table_52458">#REF!</definedName>
    <definedName name="table_53508">#REF!</definedName>
    <definedName name="table_53525">#REF!</definedName>
    <definedName name="table_53542">#REF!</definedName>
    <definedName name="table_54">#REF!</definedName>
    <definedName name="table_54768">#REF!</definedName>
    <definedName name="table_54785">#REF!</definedName>
    <definedName name="table_55314">#REF!</definedName>
    <definedName name="table_55331">#REF!</definedName>
    <definedName name="table_55348">#REF!</definedName>
    <definedName name="table_5586">#REF!</definedName>
    <definedName name="table_5680">#REF!</definedName>
    <definedName name="table_57">#REF!</definedName>
    <definedName name="table_58">#REF!</definedName>
    <definedName name="table_580">#REF!</definedName>
    <definedName name="table_59">#REF!</definedName>
    <definedName name="table_5943">#REF!</definedName>
    <definedName name="table_6132">#REF!</definedName>
    <definedName name="table_6300">#REF!</definedName>
    <definedName name="table_65">#REF!</definedName>
    <definedName name="table_71">#REF!</definedName>
    <definedName name="table_7476">#REF!</definedName>
    <definedName name="table_75">#REF!</definedName>
    <definedName name="table_7959">#REF!</definedName>
    <definedName name="table_798">#REF!</definedName>
    <definedName name="table_82">#REF!</definedName>
    <definedName name="table_820">#REF!</definedName>
    <definedName name="table_837">#REF!</definedName>
    <definedName name="table_84">#REF!</definedName>
    <definedName name="table_840">#REF!</definedName>
    <definedName name="table_857">#REF!</definedName>
    <definedName name="table_88">#REF!</definedName>
    <definedName name="table_9093">#REF!</definedName>
    <definedName name="table_9110">#REF!</definedName>
    <definedName name="table_9198">#REF!</definedName>
    <definedName name="table_9282">#REF!</definedName>
    <definedName name="table_9324">#REF!</definedName>
    <definedName name="table_9341">#REF!</definedName>
    <definedName name="table_9358">#REF!</definedName>
    <definedName name="table_9450">#REF!</definedName>
    <definedName name="table_9786">#REF!</definedName>
    <definedName name="table_9803">#REF!</definedName>
    <definedName name="table_99">#REF!</definedName>
    <definedName name="table_9996">#REF!</definedName>
    <definedName name="taxrate">#REF!</definedName>
    <definedName name="TextRefCopy117">'[15]Disclosure Investment property'!#REF!</definedName>
    <definedName name="TextRefCopy119">'[15]Disclosure Investment property'!#REF!</definedName>
    <definedName name="TextRefCopy121">'[15]Disclosure Investment property'!#REF!</definedName>
    <definedName name="TextRefCopy123">'[15]Disclosure Investment property'!#REF!</definedName>
    <definedName name="TextRefCopy128">[15]CIP!$C$59</definedName>
    <definedName name="TextRefCopy15">[16]Summary!$G$33</definedName>
    <definedName name="TextRefCopy55">[17]Sheet1!$D$4</definedName>
    <definedName name="TextRefCopy56">'[15]PPE mvt'!$M$34</definedName>
    <definedName name="TextRefCopy62">[15]CIP!$O$46</definedName>
    <definedName name="TextRefCopy63">'[15]Investment property'!$C$32</definedName>
    <definedName name="TextRefCopy64" localSheetId="1">'[18]PPE movement'!#REF!</definedName>
    <definedName name="TextRefCopy64">'[18]PPE movement'!#REF!</definedName>
    <definedName name="TextRefCopy67" localSheetId="1">'[18]PPE movement'!#REF!</definedName>
    <definedName name="TextRefCopy67">'[18]PPE movement'!#REF!</definedName>
    <definedName name="TextRefCopy71">'[15]1510 LT Assets for sale'!$B$24</definedName>
    <definedName name="TextRefCopy72" localSheetId="1">[18]Depreciation!#REF!</definedName>
    <definedName name="TextRefCopy72">[18]Depreciation!#REF!</definedName>
    <definedName name="TextRefCopy76">'[15]PPE mvt'!$U$28</definedName>
    <definedName name="TextRefCopy77">'[15]Investment property'!$C$22</definedName>
    <definedName name="TextRefCopy78">'[15]1510 LT Assets for sale'!$M$22</definedName>
    <definedName name="TextRefCopy80">'[15]Investment property'!$E$22</definedName>
    <definedName name="TextRefCopy82">'[15]Investment property'!$G$22</definedName>
    <definedName name="TextRefCopy86">'[15]1510 LT Assets for sale'!$N$22</definedName>
    <definedName name="TextRefCopy95" localSheetId="1">#REF!</definedName>
    <definedName name="TextRefCopy95">#REF!</definedName>
    <definedName name="TextRefCopy97" localSheetId="1">#REF!</definedName>
    <definedName name="TextRefCopy97">#REF!</definedName>
    <definedName name="TextRefCopy98" localSheetId="1">#REF!</definedName>
    <definedName name="TextRefCopy98">#REF!</definedName>
    <definedName name="TextRefCopyRangeCount" hidden="1">115</definedName>
    <definedName name="TONMILL">'[6]CamKum Prod'!$H$21</definedName>
    <definedName name="TONMIN">'[6]CamKum Prod'!$H$15</definedName>
    <definedName name="Tool" hidden="1">Comment_Writer2011_Version3</definedName>
    <definedName name="total_1" localSheetId="1">#REF!</definedName>
    <definedName name="total_1">#REF!</definedName>
    <definedName name="Total_Amount" localSheetId="1">#REF!</definedName>
    <definedName name="Total_Amount">#REF!</definedName>
    <definedName name="total1_00" localSheetId="1">#REF!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Valuation_date">[8]Input!$G$21</definedName>
    <definedName name="Value">[13]Input!$G$108</definedName>
    <definedName name="VAT">[8]Input!$G$855</definedName>
    <definedName name="version">[19]INSTRUCTIONS!$D$110</definedName>
    <definedName name="vfhn" localSheetId="1">[20]Апрель!#REF!</definedName>
    <definedName name="vfhn">[20]Апрель!#REF!</definedName>
    <definedName name="vfhn02u" localSheetId="1">[21]Март!#REF!</definedName>
    <definedName name="vfhn02u">[21]Март!#REF!</definedName>
    <definedName name="volumes">[8]Input!$G$279</definedName>
    <definedName name="W" localSheetId="1">#REF!</definedName>
    <definedName name="W">#REF!</definedName>
    <definedName name="wer" localSheetId="1">#REF!</definedName>
    <definedName name="wer">#REF!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nnual._.Report." hidden="1">{"ARPandL",#N/A,FALSE,"Report Annual";"ARCashflow",#N/A,FALSE,"Report Annual";"ARBalanceSheet",#N/A,FALSE,"Report Annual";"ARRatios",#N/A,FALSE,"Report Annual"}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lient.param." hidden="1">{"param,for jpg,pg1",#N/A,FALSE,"Parameters";"param,for jpg,pg2",#N/A,FALSE,"Parameters"}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daily._.cash." hidden="1">{#N/A,#N/A,FALSE,"Planned"}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ials." hidden="1">{#N/A,#N/A,TRUE,"Balance Sheet";#N/A,#N/A,TRUE,"Income Statement";#N/A,#N/A,TRUE,"Statement of Cash Flows";#N/A,#N/A,TRUE,"Key Indicators"}</definedName>
    <definedName name="wrn.FIVE._.YEAR._.PROJECTION." hidden="1">{"FIVEYEAR",#N/A,TRUE,"SUMMARY";"FIVEYEAR",#N/A,TRUE,"Ratios";"FIVEYEAR",#N/A,TRUE,"Revenue";"FIVEYEAR",#N/A,TRUE,"DETAIL";"FIVEYEAR",#N/A,TRUE,"Payroll"}</definedName>
    <definedName name="wrn.FK.com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FLUJO._.CAJA." hidden="1">{"FLUJO DE CAJA",#N/A,FALSE,"Hoja1";"ANEXOS FLUJO",#N/A,FALSE,"Hoja1"}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ANANCIAS._.Y._.PERDIDAS." hidden="1">{"GAN.Y PERD.RESUMIDO",#N/A,FALSE,"Hoja1";"GAN.Y PERD.DETALLADO",#N/A,FALSE,"Hoja1"}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APHS." hidden="1">{#N/A,#N/A,FALSE,"ACQ_GRAPHS";#N/A,#N/A,FALSE,"T_1 GRAPHS";#N/A,#N/A,FALSE,"T_2 GRAPHS";#N/A,#N/A,FALSE,"COMB_GRAPHS"}</definedName>
    <definedName name="wrn.Income._.Statement." hidden="1">{"% Growth",#N/A,FALSE,"Income Statement";"% of GDAR",#N/A,FALSE,"Income Statement"}</definedName>
    <definedName name="wrn.Inputs." hidden="1">{"Inputs 1","Base",FALSE,"INPUTS";"Inputs 2","Base",FALSE,"INPUTS";"Inputs 3","Base",FALSE,"INPUTS";"Inputs 4","Base",FALSE,"INPUTS";"Inputs 5","Base",FALSE,"INPUTS"}</definedName>
    <definedName name="wrn.Inputs._.outputs." hidden="1">{"key inputs",#N/A,FALSE,"Key Inputs";"key outputs",#N/A,FALSE,"Outputs";"Other inputs",#N/A,FALSE,"Other Inputs";"cashflow",#N/A,FALSE,"Statemnts"}</definedName>
    <definedName name="wrn.KH.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0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7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8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9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_1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7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op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p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_1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rp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rp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umkol." hidden="1">{#N/A,#N/A,FALSE,"Сентябрь";#N/A,#N/A,FALSE,"Пояснительная сентябре 99"}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oans." hidden="1">{"Summary report",#N/A,FALSE,"BBH";"Details - chart",#N/A,FALSE,"BBH"}</definedName>
    <definedName name="wrn.ntfinance." hidden="1">{"Rate",#N/A,TRUE,"SUMMARY";"Ratios",#N/A,TRUE,"Ratios";"BUDGETREVENUE",#N/A,TRUE,"Revenue";"TOTALS",#N/A,TRUE,"DETAIL"}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95and96." hidden="1">{"print95",#N/A,FALSE,"1995E.XLS";"print96",#N/A,FALSE,"1996E.XLS"}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." hidden="1">{"Rep 1",#N/A,FALSE,"Reports";"Rep 2",#N/A,FALSE,"Reports";"Rep 3",#N/A,FALSE,"Reports";"Rep 4",#N/A,FALSE,"Reports"}</definedName>
    <definedName name="wrn.Reporting." hidden="1">{#N/A,#N/A,FALSE,"A";#N/A,#N/A,FALSE,"B"}</definedName>
    <definedName name="wrn.Revs." hidden="1">{"Base_rev",#N/A,FALSE,"Proj_IS_Base";"Projrev",#N/A,FALSE,"Proj_IS_wOTLC";"Delta",#N/A,FALSE,"Delta Rev_PV"}</definedName>
    <definedName name="wrn.SALARIOS._.PRESUPUESTO." hidden="1">{"SALARIOS",#N/A,FALSE,"Hoja3";"SUELDOS EMPLEADOS",#N/A,FALSE,"Hoja4";"SUELDOS EJECUTIVOS",#N/A,FALSE,"Hoja5"}</definedName>
    <definedName name="wrn.Sapere.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um." hidden="1">{"Opsys",#N/A,FALSE,"NPV_OPsys";"NT",#N/A,FALSE,"NPV_NT";"DevP",#N/A,FALSE,"NPV_DevPdt";"Office",#N/A,FALSE,"NPV_Office"}</definedName>
    <definedName name="wrn.Summary." hidden="1">{#N/A,#N/A,FALSE,"Capex";#N/A,#N/A,FALSE,"Market"}</definedName>
    <definedName name="wrn.Summary._.results." hidden="1">{"key inputs",#N/A,TRUE,"Key Inputs";"key outputs",#N/A,TRUE,"Outputs";"Other inputs",#N/A,TRUE,"Other Inputs";"Revenue",#N/A,TRUE,"Rev"}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test." hidden="1">{"Valuation_Common",#N/A,FALSE,"Valuation"}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Баланс." hidden="1">{#N/A,#N/A,FALSE,"БАЛАНС"}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0" localSheetId="1" hidden="1">#REF!</definedName>
    <definedName name="XREF_COLUMN_10" hidden="1">#REF!</definedName>
    <definedName name="XREF_COLUMN_11" localSheetId="1" hidden="1">#REF!</definedName>
    <definedName name="XREF_COLUMN_11" hidden="1">#REF!</definedName>
    <definedName name="XREF_COLUMN_12" localSheetId="1" hidden="1">#REF!</definedName>
    <definedName name="XREF_COLUMN_12" hidden="1">#REF!</definedName>
    <definedName name="XREF_COLUMN_13" hidden="1">#REF!</definedName>
    <definedName name="XREF_COLUMN_2" hidden="1">'[22]PPE Mvt'!#REF!</definedName>
    <definedName name="XREF_COLUMN_3" hidden="1">'[22]PPE Mvt'!#REF!</definedName>
    <definedName name="XREF_COLUMN_4" localSheetId="1" hidden="1">#REF!</definedName>
    <definedName name="XREF_COLUMN_4" hidden="1">#REF!</definedName>
    <definedName name="XREF_COLUMN_5" localSheetId="1" hidden="1">'[22]PPE Mvt'!#REF!</definedName>
    <definedName name="XREF_COLUMN_5" hidden="1">'[22]PPE Mvt'!#REF!</definedName>
    <definedName name="XREF_COLUMN_6" hidden="1">'[15]Disclosure Investment property'!#REF!</definedName>
    <definedName name="XREF_COLUMN_7" hidden="1">'[15]Disclosure Investment property'!#REF!</definedName>
    <definedName name="XREF_COLUMN_8" hidden="1">'[15]1510 LT Assets for sale'!#REF!</definedName>
    <definedName name="XREF_COLUMN_9" localSheetId="1" hidden="1">#REF!</definedName>
    <definedName name="XREF_COLUMN_9" hidden="1">#REF!</definedName>
    <definedName name="XRefColumnsCount" hidden="1">8</definedName>
    <definedName name="XRefCopy10" localSheetId="1" hidden="1">#REF!</definedName>
    <definedName name="XRefCopy10" hidden="1">#REF!</definedName>
    <definedName name="XRefCopy10Row" localSheetId="1" hidden="1">#REF!</definedName>
    <definedName name="XRefCopy10Row" hidden="1">#REF!</definedName>
    <definedName name="XRefCopy11" localSheetId="1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Row" hidden="1">[23]XREF!#REF!</definedName>
    <definedName name="XRefCopy18Row" hidden="1">[23]XREF!#REF!</definedName>
    <definedName name="XRefCopy1Row" hidden="1">[24]XREF!#REF!</definedName>
    <definedName name="XRefCopy2" hidden="1">'[15]Disclosure Investment property'!#REF!</definedName>
    <definedName name="XRefCopy23Row" hidden="1">[23]XREF!#REF!</definedName>
    <definedName name="XRefCopy24Row" hidden="1">[23]XREF!#REF!</definedName>
    <definedName name="XRefCopy25Row" hidden="1">[23]XREF!#REF!</definedName>
    <definedName name="XRefCopy26Row" hidden="1">[23]XREF!#REF!</definedName>
    <definedName name="XRefCopy29Row" hidden="1">[23]XREF!#REF!</definedName>
    <definedName name="XRefCopy3" hidden="1">'[15]Disclosure Investment property'!#REF!</definedName>
    <definedName name="XRefCopy30Row" hidden="1">[23]XREF!#REF!</definedName>
    <definedName name="XRefCopy31Row" hidden="1">[23]XREF!#REF!</definedName>
    <definedName name="XRefCopy32Row" hidden="1">[23]XREF!#REF!</definedName>
    <definedName name="XRefCopy4" hidden="1">'[15]Disclosure Investment property'!#REF!</definedName>
    <definedName name="XRefCopy5" hidden="1">'[15]PPE mvt'!#REF!</definedName>
    <definedName name="XRefCopy5Row" localSheetId="1" hidden="1">#REF!</definedName>
    <definedName name="XRefCopy5Row" hidden="1">#REF!</definedName>
    <definedName name="XRefCopy6Row" localSheetId="1" hidden="1">#REF!</definedName>
    <definedName name="XRefCopy6Row" hidden="1">#REF!</definedName>
    <definedName name="XRefCopy8" localSheetId="1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5</definedName>
    <definedName name="XRefPaste11" hidden="1">'[15]PPE mvt'!#REF!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hidden="1">#REF!</definedName>
    <definedName name="XRefPaste13" localSheetId="1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[23]XREF!#REF!</definedName>
    <definedName name="XRefPaste18Row" hidden="1">[23]XREF!#REF!</definedName>
    <definedName name="XRefPaste1Row" hidden="1">[24]XREF!#REF!</definedName>
    <definedName name="XRefPaste25Row" hidden="1">[23]XREF!#REF!</definedName>
    <definedName name="XRefPaste26Row" hidden="1">[23]XREF!#REF!</definedName>
    <definedName name="XRefPaste27Row" hidden="1">[23]XREF!#REF!</definedName>
    <definedName name="XRefPaste2Row" localSheetId="1" hidden="1">#REF!</definedName>
    <definedName name="XRefPaste2Row" hidden="1">#REF!</definedName>
    <definedName name="XRefPaste3Row" localSheetId="1" hidden="1">#REF!</definedName>
    <definedName name="XRefPaste3Row" hidden="1">#REF!</definedName>
    <definedName name="XRefPaste4Row" localSheetId="1" hidden="1">#REF!</definedName>
    <definedName name="XRefPaste4Row" hidden="1">#REF!</definedName>
    <definedName name="XRefPaste5Row" hidden="1">#REF!</definedName>
    <definedName name="XRefPaste6Row" hidden="1">#REF!</definedName>
    <definedName name="XRefPasteRangeCount" hidden="1">11</definedName>
    <definedName name="Z_0595F03D_10C1_11D1_BBF1_0020AF29375F_.wvu.Cols" hidden="1">#REF!</definedName>
    <definedName name="Z_0595F03F_10C1_11D1_BBF1_0020AF29375F_.wvu.Cols" hidden="1">#REF!</definedName>
    <definedName name="Z_0595F047_10C1_11D1_BBF1_0020AF29375F_.wvu.Cols" hidden="1">'[25]TRAFFIC CALC'!$D$1:$F$65536,'[25]TRAFFIC CALC'!#REF!</definedName>
    <definedName name="Z_0595F048_10C1_11D1_BBF1_0020AF29375F_.wvu.Cols" hidden="1">'[25]TRAFFIC PARM'!$D$1:$F$65536,'[25]TRAFFIC PARM'!#REF!</definedName>
    <definedName name="Z_0595F050_10C1_11D1_BBF1_0020AF29375F_.wvu.Cols" hidden="1">'[25]ECONOMIC DATA'!$A$1:$C$65536,'[25]ECONOMIC DATA'!#REF!</definedName>
    <definedName name="Z_0595F052_10C1_11D1_BBF1_0020AF29375F_.wvu.Cols" hidden="1">#REF!</definedName>
    <definedName name="Z_0595F055_10C1_11D1_BBF1_0020AF29375F_.wvu.Cols" hidden="1">#REF!</definedName>
    <definedName name="Z_0595F057_10C1_11D1_BBF1_0020AF29375F_.wvu.Cols" hidden="1">#REF!</definedName>
    <definedName name="Z_0595F05F_10C1_11D1_BBF1_0020AF29375F_.wvu.Cols" hidden="1">'[25]TRAFFIC CALC'!$A$1:$C$65536,'[25]TRAFFIC CALC'!#REF!</definedName>
    <definedName name="Z_0595F060_10C1_11D1_BBF1_0020AF29375F_.wvu.Cols" hidden="1">'[25]TRAFFIC PARM'!$A$1:$C$65536,'[25]TRAFFIC PARM'!#REF!</definedName>
    <definedName name="Z_0B113C9C_A1A9_11D3_A311_0008C739212F_.wvu.PrintArea" hidden="1">#REF!</definedName>
    <definedName name="Z_195152F2_E1B3_11D0_BBF1_0020AF29375F_.wvu.Cols" hidden="1">'[25]ECONOMIC DATA'!$D$1:$F$65536,'[25]ECONOMIC DATA'!#REF!</definedName>
    <definedName name="Z_195152F4_E1B3_11D0_BBF1_0020AF29375F_.wvu.Cols" hidden="1">#REF!</definedName>
    <definedName name="Z_195152F7_E1B3_11D0_BBF1_0020AF29375F_.wvu.Cols" hidden="1">#REF!</definedName>
    <definedName name="Z_195152F9_E1B3_11D0_BBF1_0020AF29375F_.wvu.Cols" hidden="1">#REF!</definedName>
    <definedName name="Z_19515301_E1B3_11D0_BBF1_0020AF29375F_.wvu.Cols" hidden="1">'[25]TRAFFIC CALC'!$D$1:$F$65536,'[25]TRAFFIC CALC'!#REF!</definedName>
    <definedName name="Z_19515302_E1B3_11D0_BBF1_0020AF29375F_.wvu.Cols" hidden="1">'[25]TRAFFIC PARM'!$D$1:$F$65536,'[25]TRAFFIC PARM'!#REF!</definedName>
    <definedName name="Z_1951530A_E1B3_11D0_BBF1_0020AF29375F_.wvu.Cols" hidden="1">'[25]ECONOMIC DATA'!$A$1:$C$65536,'[25]ECONOMIC DATA'!#REF!</definedName>
    <definedName name="Z_1951530C_E1B3_11D0_BBF1_0020AF29375F_.wvu.Cols" hidden="1">#REF!</definedName>
    <definedName name="Z_1951530F_E1B3_11D0_BBF1_0020AF29375F_.wvu.Cols" hidden="1">#REF!</definedName>
    <definedName name="Z_19515311_E1B3_11D0_BBF1_0020AF29375F_.wvu.Cols" hidden="1">#REF!</definedName>
    <definedName name="Z_19515319_E1B3_11D0_BBF1_0020AF29375F_.wvu.Cols" hidden="1">'[25]TRAFFIC CALC'!$A$1:$C$65536,'[25]TRAFFIC CALC'!#REF!</definedName>
    <definedName name="Z_1951531A_E1B3_11D0_BBF1_0020AF29375F_.wvu.Cols" hidden="1">'[25]TRAFFIC PARM'!$A$1:$C$65536,'[25]TRAFFIC PARM'!#REF!</definedName>
    <definedName name="Z_1C03E4A5_0E99_11D5_896C_00008646D7BA_.wvu.Rows" hidden="1">[26]Debt!#REF!</definedName>
    <definedName name="Z_2185FC51_7502_43A8_900A_0000B7F738F9_.wvu.Rows" hidden="1">[27]Forecast!$A$26:$IV$29,[27]Forecast!$A$35:$IV$36,[27]Forecast!$A$52:$IV$52,[27]Forecast!$A$56:$IV$60,[27]Forecast!$A$93:$IV$95,[27]Forecast!$A$106:$IV$114,[27]Forecast!$A$119:$IV$120,[27]Forecast!$A$123:$IV$124,[27]Forecast!$A$189:$IV$189,[27]Forecast!$A$254:$IV$254,[27]Forecast!$A$258:$IV$267,[27]Forecast!$A$270:$IV$271,[27]Forecast!$A$273:$IV$313,[27]Forecast!$A$317:$IV$318,[27]Forecast!$A$322:$IV$327,[27]Forecast!$A$339:$IV$339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33107449_2F16_11D5_A6FB_00A0243FF314_.wvu.Cols" hidden="1">'[28]ARY tolf'!$N:$N</definedName>
    <definedName name="Z_33107449_2F16_11D5_A6FB_00A0243FF314_.wvu.Rows" hidden="1">'[29]ARY tolf'!$22:$22,'[29]ARY tolf'!#REF!</definedName>
    <definedName name="Z_6EE4AFEA_8A42_11D0_BBF1_0020AF29375F_.wvu.Cols" hidden="1">'[25]ECONOMIC DATA'!$D$1:$F$65536,'[25]ECONOMIC DATA'!#REF!</definedName>
    <definedName name="Z_6EE4AFEC_8A42_11D0_BBF1_0020AF29375F_.wvu.Cols" hidden="1">#REF!</definedName>
    <definedName name="Z_6EE4AFEF_8A42_11D0_BBF1_0020AF29375F_.wvu.Cols" hidden="1">#REF!</definedName>
    <definedName name="Z_6EE4AFF1_8A42_11D0_BBF1_0020AF29375F_.wvu.Cols" hidden="1">#REF!</definedName>
    <definedName name="Z_6EE4AFF9_8A42_11D0_BBF1_0020AF29375F_.wvu.Cols" hidden="1">'[25]TRAFFIC CALC'!$D$1:$F$65536,'[25]TRAFFIC CALC'!#REF!</definedName>
    <definedName name="Z_6EE4AFFA_8A42_11D0_BBF1_0020AF29375F_.wvu.Cols" hidden="1">'[25]TRAFFIC PARM'!$D$1:$F$65536,'[25]TRAFFIC PARM'!#REF!</definedName>
    <definedName name="Z_6EE4B002_8A42_11D0_BBF1_0020AF29375F_.wvu.Cols" hidden="1">'[25]ECONOMIC DATA'!$A$1:$C$65536,'[25]ECONOMIC DATA'!#REF!</definedName>
    <definedName name="Z_6EE4B004_8A42_11D0_BBF1_0020AF29375F_.wvu.Cols" hidden="1">#REF!</definedName>
    <definedName name="Z_6EE4B007_8A42_11D0_BBF1_0020AF29375F_.wvu.Cols" hidden="1">#REF!</definedName>
    <definedName name="Z_6EE4B009_8A42_11D0_BBF1_0020AF29375F_.wvu.Cols" hidden="1">#REF!</definedName>
    <definedName name="Z_6EE4B011_8A42_11D0_BBF1_0020AF29375F_.wvu.Cols" hidden="1">'[25]TRAFFIC CALC'!$A$1:$C$65536,'[25]TRAFFIC CALC'!#REF!</definedName>
    <definedName name="Z_6EE4B012_8A42_11D0_BBF1_0020AF29375F_.wvu.Cols" hidden="1">'[25]TRAFFIC PARM'!$A$1:$C$65536,'[25]TRAFFIC PARM'!#REF!</definedName>
    <definedName name="Z_74BB7D31_A24A_11D3_95F1_000000000000_.wvu.PrintArea" hidden="1">#REF!</definedName>
    <definedName name="Z_9208C872_C6DF_11D0_B623_0020AF49B783_.wvu.Cols" hidden="1">'[25]ECONOMIC DATA'!$D$1:$F$65536,'[25]ECONOMIC DATA'!#REF!</definedName>
    <definedName name="Z_9208C874_C6DF_11D0_B623_0020AF49B783_.wvu.Cols" hidden="1">#REF!</definedName>
    <definedName name="Z_9208C877_C6DF_11D0_B623_0020AF49B783_.wvu.Cols" hidden="1">#REF!</definedName>
    <definedName name="Z_9208C879_C6DF_11D0_B623_0020AF49B783_.wvu.Cols" hidden="1">#REF!</definedName>
    <definedName name="Z_9208C881_C6DF_11D0_B623_0020AF49B783_.wvu.Cols" hidden="1">'[25]TRAFFIC CALC'!$D$1:$F$65536,'[25]TRAFFIC CALC'!#REF!</definedName>
    <definedName name="Z_9208C882_C6DF_11D0_B623_0020AF49B783_.wvu.Cols" hidden="1">'[25]TRAFFIC PARM'!$D$1:$F$65536,'[25]TRAFFIC PARM'!#REF!</definedName>
    <definedName name="Z_9208C88A_C6DF_11D0_B623_0020AF49B783_.wvu.Cols" hidden="1">'[25]ECONOMIC DATA'!$A$1:$C$65536,'[25]ECONOMIC DATA'!#REF!</definedName>
    <definedName name="Z_9208C88C_C6DF_11D0_B623_0020AF49B783_.wvu.Cols" hidden="1">#REF!</definedName>
    <definedName name="Z_9208C88F_C6DF_11D0_B623_0020AF49B783_.wvu.Cols" hidden="1">#REF!</definedName>
    <definedName name="Z_9208C891_C6DF_11D0_B623_0020AF49B783_.wvu.Cols" hidden="1">#REF!</definedName>
    <definedName name="Z_9208C899_C6DF_11D0_B623_0020AF49B783_.wvu.Cols" hidden="1">'[25]TRAFFIC CALC'!$A$1:$C$65536,'[25]TRAFFIC CALC'!#REF!</definedName>
    <definedName name="Z_9208C89A_C6DF_11D0_B623_0020AF49B783_.wvu.Cols" hidden="1">'[25]TRAFFIC PARM'!$A$1:$C$65536,'[25]TRAFFIC PARM'!#REF!</definedName>
    <definedName name="Z_92F7E099_0E3C_11D1_BBF1_0020AF29375F_.wvu.Cols" hidden="1">'[25]ECONOMIC DATA'!$D$1:$F$65536,'[25]ECONOMIC DATA'!#REF!</definedName>
    <definedName name="Z_92F7E09B_0E3C_11D1_BBF1_0020AF29375F_.wvu.Cols" hidden="1">#REF!</definedName>
    <definedName name="Z_92F7E09E_0E3C_11D1_BBF1_0020AF29375F_.wvu.Cols" hidden="1">#REF!</definedName>
    <definedName name="Z_92F7E0A0_0E3C_11D1_BBF1_0020AF29375F_.wvu.Cols" hidden="1">#REF!</definedName>
    <definedName name="Z_92F7E0A8_0E3C_11D1_BBF1_0020AF29375F_.wvu.Cols" hidden="1">'[25]TRAFFIC CALC'!$D$1:$F$65536,'[25]TRAFFIC CALC'!#REF!</definedName>
    <definedName name="Z_92F7E0A9_0E3C_11D1_BBF1_0020AF29375F_.wvu.Cols" hidden="1">'[25]TRAFFIC PARM'!$D$1:$F$65536,'[25]TRAFFIC PARM'!#REF!</definedName>
    <definedName name="Z_92F7E0B1_0E3C_11D1_BBF1_0020AF29375F_.wvu.Cols" hidden="1">'[25]ECONOMIC DATA'!$A$1:$C$65536,'[25]ECONOMIC DATA'!#REF!</definedName>
    <definedName name="Z_92F7E0B3_0E3C_11D1_BBF1_0020AF29375F_.wvu.Cols" hidden="1">#REF!</definedName>
    <definedName name="Z_92F7E0B6_0E3C_11D1_BBF1_0020AF29375F_.wvu.Cols" hidden="1">#REF!</definedName>
    <definedName name="Z_92F7E0B8_0E3C_11D1_BBF1_0020AF29375F_.wvu.Cols" hidden="1">#REF!</definedName>
    <definedName name="Z_92F7E0C0_0E3C_11D1_BBF1_0020AF29375F_.wvu.Cols" hidden="1">'[25]TRAFFIC CALC'!$A$1:$C$65536,'[25]TRAFFIC CALC'!#REF!</definedName>
    <definedName name="Z_92F7E0C1_0E3C_11D1_BBF1_0020AF29375F_.wvu.Cols" hidden="1">'[25]TRAFFIC PARM'!$A$1:$C$65536,'[25]TRAFFIC PARM'!#REF!</definedName>
    <definedName name="Z_96AA1B52_E178_11D0_BBF1_0020AF29375F_.wvu.Cols" hidden="1">'[25]ECONOMIC DATA'!$D$1:$F$65536,'[25]ECONOMIC DATA'!#REF!</definedName>
    <definedName name="Z_96AA1B54_E178_11D0_BBF1_0020AF29375F_.wvu.Cols" hidden="1">#REF!</definedName>
    <definedName name="Z_96AA1B57_E178_11D0_BBF1_0020AF29375F_.wvu.Cols" hidden="1">#REF!</definedName>
    <definedName name="Z_96AA1B59_E178_11D0_BBF1_0020AF29375F_.wvu.Cols" hidden="1">#REF!</definedName>
    <definedName name="Z_96AA1B61_E178_11D0_BBF1_0020AF29375F_.wvu.Cols" hidden="1">'[25]TRAFFIC CALC'!$D$1:$F$65536,'[25]TRAFFIC CALC'!#REF!</definedName>
    <definedName name="Z_96AA1B62_E178_11D0_BBF1_0020AF29375F_.wvu.Cols" hidden="1">'[25]TRAFFIC PARM'!$D$1:$F$65536,'[25]TRAFFIC PARM'!#REF!</definedName>
    <definedName name="Z_96AA1B6A_E178_11D0_BBF1_0020AF29375F_.wvu.Cols" hidden="1">'[25]ECONOMIC DATA'!$A$1:$C$65536,'[25]ECONOMIC DATA'!#REF!</definedName>
    <definedName name="Z_96AA1B6C_E178_11D0_BBF1_0020AF29375F_.wvu.Cols" hidden="1">#REF!</definedName>
    <definedName name="Z_96AA1B6F_E178_11D0_BBF1_0020AF29375F_.wvu.Cols" hidden="1">#REF!</definedName>
    <definedName name="Z_96AA1B71_E178_11D0_BBF1_0020AF29375F_.wvu.Cols" hidden="1">#REF!</definedName>
    <definedName name="Z_96AA1B79_E178_11D0_BBF1_0020AF29375F_.wvu.Cols" hidden="1">'[25]TRAFFIC CALC'!$A$1:$C$65536,'[25]TRAFFIC CALC'!#REF!</definedName>
    <definedName name="Z_96AA1B7A_E178_11D0_BBF1_0020AF29375F_.wvu.Cols" hidden="1">'[25]TRAFFIC PARM'!$A$1:$C$65536,'[25]TRAFFIC PARM'!#REF!</definedName>
    <definedName name="Z_99D15F62_90C4_405A_985F_7C185F19F985_.wvu.Rows" hidden="1">[27]Forecast!$A$26:$IV$29,[27]Forecast!$A$35:$IV$36,[27]Forecast!$A$52:$IV$52,[27]Forecast!$A$56:$IV$60,[27]Forecast!$A$93:$IV$95,[27]Forecast!$A$106:$IV$114,[27]Forecast!$A$119:$IV$120,[27]Forecast!$A$123:$IV$124,[27]Forecast!$A$189:$IV$189,[27]Forecast!$A$254:$IV$254,[27]Forecast!$A$258:$IV$267,[27]Forecast!$A$270:$IV$271,[27]Forecast!$A$273:$IV$313,[27]Forecast!$A$317:$IV$318,[27]Forecast!$A$322:$IV$327,[27]Forecast!$A$339:$IV$339</definedName>
    <definedName name="Z_AD1AC26D_B0C2_11D0_BBF1_0020AF29375F_.wvu.Cols" hidden="1">'[25]ECONOMIC DATA'!$D$1:$F$65536,'[25]ECONOMIC DATA'!#REF!</definedName>
    <definedName name="Z_AD1AC26F_B0C2_11D0_BBF1_0020AF29375F_.wvu.Cols" hidden="1">#REF!</definedName>
    <definedName name="Z_AD1AC272_B0C2_11D0_BBF1_0020AF29375F_.wvu.Cols" hidden="1">#REF!</definedName>
    <definedName name="Z_AD1AC274_B0C2_11D0_BBF1_0020AF29375F_.wvu.Cols" hidden="1">#REF!</definedName>
    <definedName name="Z_AD1AC27C_B0C2_11D0_BBF1_0020AF29375F_.wvu.Cols" hidden="1">'[25]TRAFFIC CALC'!$D$1:$F$65536,'[25]TRAFFIC CALC'!#REF!</definedName>
    <definedName name="Z_AD1AC27D_B0C2_11D0_BBF1_0020AF29375F_.wvu.Cols" hidden="1">'[25]TRAFFIC PARM'!$D$1:$F$65536,'[25]TRAFFIC PARM'!#REF!</definedName>
    <definedName name="Z_AD1AC285_B0C2_11D0_BBF1_0020AF29375F_.wvu.Cols" hidden="1">'[25]ECONOMIC DATA'!$A$1:$C$65536,'[25]ECONOMIC DATA'!#REF!</definedName>
    <definedName name="Z_AD1AC287_B0C2_11D0_BBF1_0020AF29375F_.wvu.Cols" hidden="1">#REF!</definedName>
    <definedName name="Z_AD1AC28A_B0C2_11D0_BBF1_0020AF29375F_.wvu.Cols" hidden="1">#REF!</definedName>
    <definedName name="Z_AD1AC28C_B0C2_11D0_BBF1_0020AF29375F_.wvu.Cols" hidden="1">#REF!</definedName>
    <definedName name="Z_AD1AC294_B0C2_11D0_BBF1_0020AF29375F_.wvu.Cols" hidden="1">'[25]TRAFFIC CALC'!$A$1:$C$65536,'[25]TRAFFIC CALC'!#REF!</definedName>
    <definedName name="Z_AD1AC295_B0C2_11D0_BBF1_0020AF29375F_.wvu.Cols" hidden="1">'[25]TRAFFIC PARM'!$A$1:$C$65536,'[25]TRAFFIC PARM'!#REF!</definedName>
    <definedName name="Z_B3E7FEA5_B5DA_11D3_A1D5_00A0C94BD340_.wvu.Rows" hidden="1">'[29]ARY tolf'!$22:$22,'[29]ARY tolf'!#REF!</definedName>
    <definedName name="Z_C0A63332_F77B_11D0_B623_0020AF49B783_.wvu.Cols" hidden="1">'[25]ECONOMIC DATA'!$D$1:$F$65536,'[25]ECONOMIC DATA'!#REF!</definedName>
    <definedName name="Z_C0A63334_F77B_11D0_B623_0020AF49B783_.wvu.Cols" hidden="1">#REF!</definedName>
    <definedName name="Z_C0A63337_F77B_11D0_B623_0020AF49B783_.wvu.Cols" hidden="1">#REF!</definedName>
    <definedName name="Z_C0A63339_F77B_11D0_B623_0020AF49B783_.wvu.Cols" hidden="1">#REF!</definedName>
    <definedName name="Z_C0A63341_F77B_11D0_B623_0020AF49B783_.wvu.Cols" hidden="1">'[25]TRAFFIC CALC'!$D$1:$F$65536,'[25]TRAFFIC CALC'!#REF!</definedName>
    <definedName name="Z_C0A63342_F77B_11D0_B623_0020AF49B783_.wvu.Cols" hidden="1">'[25]TRAFFIC PARM'!$D$1:$F$65536,'[25]TRAFFIC PARM'!#REF!</definedName>
    <definedName name="Z_C0A6334A_F77B_11D0_B623_0020AF49B783_.wvu.Cols" hidden="1">'[25]ECONOMIC DATA'!$A$1:$C$65536,'[25]ECONOMIC DATA'!#REF!</definedName>
    <definedName name="Z_C0A6334C_F77B_11D0_B623_0020AF49B783_.wvu.Cols" hidden="1">#REF!</definedName>
    <definedName name="Z_C0A6334F_F77B_11D0_B623_0020AF49B783_.wvu.Cols" hidden="1">#REF!</definedName>
    <definedName name="Z_C0A63351_F77B_11D0_B623_0020AF49B783_.wvu.Cols" hidden="1">#REF!</definedName>
    <definedName name="Z_C0A63359_F77B_11D0_B623_0020AF49B783_.wvu.Cols" hidden="1">'[25]TRAFFIC CALC'!$A$1:$C$65536,'[25]TRAFFIC CALC'!#REF!</definedName>
    <definedName name="Z_C0A6335A_F77B_11D0_B623_0020AF49B783_.wvu.Cols" hidden="1">'[25]TRAFFIC PARM'!$A$1:$C$65536,'[25]TRAFFIC PARM'!#REF!</definedName>
    <definedName name="Z_C37E65A7_9893_435E_9759_72E0D8A5DD87_.wvu.PrintTitles" hidden="1">#REF!</definedName>
    <definedName name="Z_CB1D7872_F78D_11D0_B623_0020AF49B783_.wvu.Cols" hidden="1">'[25]ECONOMIC DATA'!$D$1:$F$65536,'[25]ECONOMIC DATA'!#REF!</definedName>
    <definedName name="Z_CB1D7874_F78D_11D0_B623_0020AF49B783_.wvu.Cols" hidden="1">#REF!</definedName>
    <definedName name="Z_CB1D7877_F78D_11D0_B623_0020AF49B783_.wvu.Cols" hidden="1">#REF!</definedName>
    <definedName name="Z_CB1D7879_F78D_11D0_B623_0020AF49B783_.wvu.Cols" hidden="1">#REF!</definedName>
    <definedName name="Z_CB1D7881_F78D_11D0_B623_0020AF49B783_.wvu.Cols" hidden="1">'[25]TRAFFIC CALC'!$D$1:$F$65536,'[25]TRAFFIC CALC'!#REF!</definedName>
    <definedName name="Z_CB1D7882_F78D_11D0_B623_0020AF49B783_.wvu.Cols" hidden="1">'[25]TRAFFIC PARM'!$D$1:$F$65536,'[25]TRAFFIC PARM'!#REF!</definedName>
    <definedName name="Z_CB1D788A_F78D_11D0_B623_0020AF49B783_.wvu.Cols" hidden="1">'[25]ECONOMIC DATA'!$A$1:$C$65536,'[25]ECONOMIC DATA'!#REF!</definedName>
    <definedName name="Z_CB1D788C_F78D_11D0_B623_0020AF49B783_.wvu.Cols" hidden="1">#REF!</definedName>
    <definedName name="Z_CB1D788F_F78D_11D0_B623_0020AF49B783_.wvu.Cols" hidden="1">#REF!</definedName>
    <definedName name="Z_CB1D7891_F78D_11D0_B623_0020AF49B783_.wvu.Cols" hidden="1">#REF!</definedName>
    <definedName name="Z_CB1D7899_F78D_11D0_B623_0020AF49B783_.wvu.Cols" hidden="1">'[25]TRAFFIC CALC'!$A$1:$C$65536,'[25]TRAFFIC CALC'!#REF!</definedName>
    <definedName name="Z_CB1D789A_F78D_11D0_B623_0020AF49B783_.wvu.Cols" hidden="1">'[25]TRAFFIC PARM'!$A$1:$C$65536,'[25]TRAFFIC PARM'!#REF!</definedName>
    <definedName name="Z_CB1D7A38_F78D_11D0_B623_0020AF49B783_.wvu.Cols" hidden="1">'[25]ECONOMIC DATA'!$D$1:$F$65536,'[25]ECONOMIC DATA'!#REF!</definedName>
    <definedName name="Z_CB1D7A3A_F78D_11D0_B623_0020AF49B783_.wvu.Cols" hidden="1">#REF!</definedName>
    <definedName name="Z_CB1D7A3D_F78D_11D0_B623_0020AF49B783_.wvu.Cols" hidden="1">#REF!</definedName>
    <definedName name="Z_CB1D7A3F_F78D_11D0_B623_0020AF49B783_.wvu.Cols" hidden="1">#REF!</definedName>
    <definedName name="Z_CB1D7A47_F78D_11D0_B623_0020AF49B783_.wvu.Cols" hidden="1">'[25]TRAFFIC CALC'!$D$1:$F$65536,'[25]TRAFFIC CALC'!#REF!</definedName>
    <definedName name="Z_CB1D7A48_F78D_11D0_B623_0020AF49B783_.wvu.Cols" hidden="1">'[25]TRAFFIC PARM'!$D$1:$F$65536,'[25]TRAFFIC PARM'!#REF!</definedName>
    <definedName name="Z_CB1D7A50_F78D_11D0_B623_0020AF49B783_.wvu.Cols" hidden="1">'[25]ECONOMIC DATA'!$A$1:$C$65536,'[25]ECONOMIC DATA'!#REF!</definedName>
    <definedName name="Z_CB1D7A52_F78D_11D0_B623_0020AF49B783_.wvu.Cols" hidden="1">#REF!</definedName>
    <definedName name="Z_CB1D7A55_F78D_11D0_B623_0020AF49B783_.wvu.Cols" hidden="1">#REF!</definedName>
    <definedName name="Z_CB1D7A57_F78D_11D0_B623_0020AF49B783_.wvu.Cols" hidden="1">#REF!</definedName>
    <definedName name="Z_CB1D7A5F_F78D_11D0_B623_0020AF49B783_.wvu.Cols" hidden="1">'[25]TRAFFIC CALC'!$A$1:$C$65536,'[25]TRAFFIC CALC'!#REF!</definedName>
    <definedName name="Z_CB1D7A60_F78D_11D0_B623_0020AF49B783_.wvu.Cols" hidden="1">'[25]TRAFFIC PARM'!$A$1:$C$65536,'[25]TRAFFIC PARM'!#REF!</definedName>
    <definedName name="Z_CB8A7D86_8A72_11D0_BBF1_0020AF29375F_.wvu.Cols" hidden="1">'[25]ECONOMIC DATA'!$D$1:$F$65536,'[25]ECONOMIC DATA'!#REF!</definedName>
    <definedName name="Z_CB8A7D88_8A72_11D0_BBF1_0020AF29375F_.wvu.Cols" hidden="1">#REF!</definedName>
    <definedName name="Z_CB8A7D8B_8A72_11D0_BBF1_0020AF29375F_.wvu.Cols" hidden="1">#REF!</definedName>
    <definedName name="Z_CB8A7D8D_8A72_11D0_BBF1_0020AF29375F_.wvu.Cols" hidden="1">#REF!</definedName>
    <definedName name="Z_CB8A7D95_8A72_11D0_BBF1_0020AF29375F_.wvu.Cols" hidden="1">'[25]TRAFFIC CALC'!$D$1:$F$65536,'[25]TRAFFIC CALC'!#REF!</definedName>
    <definedName name="Z_CB8A7D96_8A72_11D0_BBF1_0020AF29375F_.wvu.Cols" hidden="1">'[25]TRAFFIC PARM'!$D$1:$F$65536,'[25]TRAFFIC PARM'!#REF!</definedName>
    <definedName name="Z_CB8A7D9E_8A72_11D0_BBF1_0020AF29375F_.wvu.Cols" hidden="1">'[25]ECONOMIC DATA'!$A$1:$C$65536,'[25]ECONOMIC DATA'!#REF!</definedName>
    <definedName name="Z_CB8A7DA0_8A72_11D0_BBF1_0020AF29375F_.wvu.Cols" hidden="1">#REF!</definedName>
    <definedName name="Z_CB8A7DA3_8A72_11D0_BBF1_0020AF29375F_.wvu.Cols" hidden="1">#REF!</definedName>
    <definedName name="Z_CB8A7DA5_8A72_11D0_BBF1_0020AF29375F_.wvu.Cols" hidden="1">#REF!</definedName>
    <definedName name="Z_CB8A7DAD_8A72_11D0_BBF1_0020AF29375F_.wvu.Cols" hidden="1">'[25]TRAFFIC CALC'!$A$1:$C$65536,'[25]TRAFFIC CALC'!#REF!</definedName>
    <definedName name="Z_CB8A7DAE_8A72_11D0_BBF1_0020AF29375F_.wvu.Cols" hidden="1">'[25]TRAFFIC PARM'!$A$1:$C$65536,'[25]TRAFFIC PARM'!#REF!</definedName>
    <definedName name="Z_D2C4350A_8B21_11D0_BBF1_0020AF29375F_.wvu.Cols" hidden="1">'[25]ECONOMIC DATA'!$D$1:$F$65536,'[25]ECONOMIC DATA'!#REF!</definedName>
    <definedName name="Z_D2C4350C_8B21_11D0_BBF1_0020AF29375F_.wvu.Cols" hidden="1">#REF!</definedName>
    <definedName name="Z_D2C4350F_8B21_11D0_BBF1_0020AF29375F_.wvu.Cols" hidden="1">#REF!</definedName>
    <definedName name="Z_D2C43511_8B21_11D0_BBF1_0020AF29375F_.wvu.Cols" hidden="1">#REF!</definedName>
    <definedName name="Z_D2C43519_8B21_11D0_BBF1_0020AF29375F_.wvu.Cols" hidden="1">'[25]TRAFFIC CALC'!$D$1:$F$65536,'[25]TRAFFIC CALC'!#REF!</definedName>
    <definedName name="Z_D2C4351A_8B21_11D0_BBF1_0020AF29375F_.wvu.Cols" hidden="1">'[25]TRAFFIC PARM'!$D$1:$F$65536,'[25]TRAFFIC PARM'!#REF!</definedName>
    <definedName name="Z_D2C43522_8B21_11D0_BBF1_0020AF29375F_.wvu.Cols" hidden="1">'[25]ECONOMIC DATA'!$A$1:$C$65536,'[25]ECONOMIC DATA'!#REF!</definedName>
    <definedName name="Z_D2C43524_8B21_11D0_BBF1_0020AF29375F_.wvu.Cols" hidden="1">#REF!</definedName>
    <definedName name="Z_D2C43527_8B21_11D0_BBF1_0020AF29375F_.wvu.Cols" hidden="1">#REF!</definedName>
    <definedName name="Z_D2C43529_8B21_11D0_BBF1_0020AF29375F_.wvu.Cols" hidden="1">#REF!</definedName>
    <definedName name="Z_D2C43531_8B21_11D0_BBF1_0020AF29375F_.wvu.Cols" hidden="1">'[25]TRAFFIC CALC'!$A$1:$C$65536,'[25]TRAFFIC CALC'!#REF!</definedName>
    <definedName name="Z_D2C43532_8B21_11D0_BBF1_0020AF29375F_.wvu.Cols" hidden="1">'[25]TRAFFIC PARM'!$A$1:$C$65536,'[25]TRAFFIC PARM'!#REF!</definedName>
    <definedName name="Z_DF5C41E4_E0D7_11D0_BBF1_0020AF29375F_.wvu.Cols" hidden="1">'[25]ECONOMIC DATA'!$D$1:$F$65536,'[25]ECONOMIC DATA'!#REF!</definedName>
    <definedName name="Z_DF5C41E6_E0D7_11D0_BBF1_0020AF29375F_.wvu.Cols" hidden="1">#REF!</definedName>
    <definedName name="Z_DF5C41E9_E0D7_11D0_BBF1_0020AF29375F_.wvu.Cols" hidden="1">#REF!</definedName>
    <definedName name="Z_DF5C41EB_E0D7_11D0_BBF1_0020AF29375F_.wvu.Cols" hidden="1">#REF!</definedName>
    <definedName name="Z_DF5C41F3_E0D7_11D0_BBF1_0020AF29375F_.wvu.Cols" hidden="1">'[25]TRAFFIC CALC'!$D$1:$F$65536,'[25]TRAFFIC CALC'!#REF!</definedName>
    <definedName name="Z_DF5C41F4_E0D7_11D0_BBF1_0020AF29375F_.wvu.Cols" hidden="1">'[25]TRAFFIC PARM'!$D$1:$F$65536,'[25]TRAFFIC PARM'!#REF!</definedName>
    <definedName name="Z_DF5C41FC_E0D7_11D0_BBF1_0020AF29375F_.wvu.Cols" hidden="1">'[25]ECONOMIC DATA'!$A$1:$C$65536,'[25]ECONOMIC DATA'!#REF!</definedName>
    <definedName name="Z_DF5C41FE_E0D7_11D0_BBF1_0020AF29375F_.wvu.Cols" hidden="1">#REF!</definedName>
    <definedName name="Z_DF5C4201_E0D7_11D0_BBF1_0020AF29375F_.wvu.Cols" hidden="1">#REF!</definedName>
    <definedName name="Z_DF5C4203_E0D7_11D0_BBF1_0020AF29375F_.wvu.Cols" hidden="1">#REF!</definedName>
    <definedName name="Z_DF5C420B_E0D7_11D0_BBF1_0020AF29375F_.wvu.Cols" hidden="1">'[25]TRAFFIC CALC'!$A$1:$C$65536,'[25]TRAFFIC CALC'!#REF!</definedName>
    <definedName name="Z_DF5C420C_E0D7_11D0_BBF1_0020AF29375F_.wvu.Cols" hidden="1">'[25]TRAFFIC PARM'!$A$1:$C$65536,'[25]TRAFFIC PARM'!#REF!</definedName>
    <definedName name="Z_DF9ECF1C_04DF_11D1_B623_0020AF49B783_.wvu.Cols" hidden="1">'[25]ECONOMIC DATA'!$D$1:$F$65536,'[25]ECONOMIC DATA'!#REF!</definedName>
    <definedName name="Z_DF9ECF1E_04DF_11D1_B623_0020AF49B783_.wvu.Cols" hidden="1">#REF!</definedName>
    <definedName name="Z_DF9ECF21_04DF_11D1_B623_0020AF49B783_.wvu.Cols" hidden="1">#REF!</definedName>
    <definedName name="Z_DF9ECF23_04DF_11D1_B623_0020AF49B783_.wvu.Cols" hidden="1">#REF!</definedName>
    <definedName name="Z_DF9ECF2B_04DF_11D1_B623_0020AF49B783_.wvu.Cols" hidden="1">'[25]TRAFFIC CALC'!$D$1:$F$65536,'[25]TRAFFIC CALC'!#REF!</definedName>
    <definedName name="Z_DF9ECF2C_04DF_11D1_B623_0020AF49B783_.wvu.Cols" hidden="1">'[25]TRAFFIC PARM'!$D$1:$F$65536,'[25]TRAFFIC PARM'!#REF!</definedName>
    <definedName name="Z_DF9ECF34_04DF_11D1_B623_0020AF49B783_.wvu.Cols" hidden="1">'[25]ECONOMIC DATA'!$A$1:$C$65536,'[25]ECONOMIC DATA'!#REF!</definedName>
    <definedName name="Z_DF9ECF36_04DF_11D1_B623_0020AF49B783_.wvu.Cols" hidden="1">#REF!</definedName>
    <definedName name="Z_DF9ECF39_04DF_11D1_B623_0020AF49B783_.wvu.Cols" hidden="1">#REF!</definedName>
    <definedName name="Z_DF9ECF3B_04DF_11D1_B623_0020AF49B783_.wvu.Cols" hidden="1">#REF!</definedName>
    <definedName name="Z_DF9ECF43_04DF_11D1_B623_0020AF49B783_.wvu.Cols" hidden="1">'[25]TRAFFIC CALC'!$A$1:$C$65536,'[25]TRAFFIC CALC'!#REF!</definedName>
    <definedName name="Z_DF9ECF44_04DF_11D1_B623_0020AF49B783_.wvu.Cols" hidden="1">'[25]TRAFFIC PARM'!$A$1:$C$65536,'[25]TRAFFIC PARM'!#REF!</definedName>
    <definedName name="Август" localSheetId="1">#REF!</definedName>
    <definedName name="Август">#REF!</definedName>
    <definedName name="август2002г" localSheetId="1">[21]Сентябрь!#REF!</definedName>
    <definedName name="август2002г">[21]Сентябрь!#REF!</definedName>
    <definedName name="Апрель">[20]Апрель!#REF!</definedName>
    <definedName name="апрель2000">[21]Квартал!#REF!</definedName>
    <definedName name="_xlnm.Database" localSheetId="1">#REF!</definedName>
    <definedName name="_xlnm.Database">#REF!</definedName>
    <definedName name="БЛРаздел1">[30]Форма2IVT!$C$19:$C$24,[30]Форма2IVT!$E$19:$F$24,[30]Форма2IVT!$D$26:$F$31,[30]Форма2IVT!$C$33:$C$38,[30]Форма2IVT!$E$33:$F$38,[30]Форма2IVT!$D$40:$F$43,[30]Форма2IVT!$C$45:$C$48,[30]Форма2IVT!$E$45:$F$48,[30]Форма2IVT!$C$19</definedName>
    <definedName name="БЛРаздел2">[30]Форма2IVT!$C$51:$C$58,[30]Форма2IVT!$E$51:$F$58,[30]Форма2IVT!$C$60:$C$62,[30]Форма2IVT!$E$60:$F$62,[30]Форма2IVT!$C$64:$C$66,[30]Форма2IVT!$E$64:$F$66,[30]Форма2IVT!$C$51</definedName>
    <definedName name="БЛРаздел3">[30]Форма2IVT!$C$69:$C$71,[30]Форма2IVT!$D$72:$F$72,[30]Форма2IVT!$E$69:$F$71,[30]Форма2IVT!$C$74:$C$76,[30]Форма2IVT!$E$74:$F$76,[30]Форма2IVT!$C$78:$C$81,[30]Форма2IVT!$E$78:$F$81,[30]Форма2IVT!$C$83:$C$85,[30]Форма2IVT!$E$83:$F$85,[30]Форма2IVT!$C$87:$C$88,[30]Форма2IVT!$E$87:$F$88,[30]Форма2IVT!$C$69</definedName>
    <definedName name="БЛРаздел4">[30]Форма2IVT!$E$106:$F$107,[30]Форма2IVT!$C$106:$C$107,[30]Форма2IVT!$E$102:$F$104,[30]Форма2IVT!$C$102:$C$104,[30]Форма2IVT!$C$97:$C$100,[30]Форма2IVT!$E$97:$F$100,[30]Форма2IVT!$E$92:$F$95,[30]Форма2IVT!$C$92:$C$95,[30]Форма2IVT!$C$92</definedName>
    <definedName name="БЛРаздел5">[30]Форма2IVT!$C$113:$C$114,[30]Форма2IVT!$D$110:$F$112,[30]Форма2IVT!$E$113:$F$114,[30]Форма2IVT!$D$115:$F$115,[30]Форма2IVT!$D$117:$F$119,[30]Форма2IVT!$D$121:$F$122,[30]Форма2IVT!$D$124:$F$126,[30]Форма2IVT!$D$110</definedName>
    <definedName name="БЛРаздел6">[30]Форма2IVT!$D$129:$F$132,[30]Форма2IVT!$D$134:$F$135,[30]Форма2IVT!$D$138:$F$141,[30]Форма2IVT!$D$148:$F$150,[30]Форма2IVT!$D$152:$F$153,[30]Форма2IVT!$D$155:$F$158,[30]Форма2IVT!$D$161:$F$167,[30]Форма2IVT!$D$129</definedName>
    <definedName name="БЛРаздел7">[30]Форма2IVT!$D$176:$F$182,[30]Форма2IVT!$D$172:$F$174,[30]Форма2IVT!$D$170:$F$170,[30]Форма2IVT!$D$170</definedName>
    <definedName name="БЛРаздел8">[30]Форма2IVT!$E$190:$F$201,[30]Форма2IVT!$C$190:$C$201,[30]Форма2IVT!$E$186:$F$188,[30]Форма2IVT!$C$186:$C$188,[30]Форма2IVT!$E$185:$F$185,[30]Форма2IVT!$C$185</definedName>
    <definedName name="БЛРаздел9" localSheetId="1">[30]Форма2IVT!#REF!,[30]Форма2IVT!#REF!,[30]Форма2IVT!$E$223:$F$230,[30]Форма2IVT!$C$223:$C$230,[30]Форма2IVT!$E$222:$F$222,[30]Форма2IVT!$C$222,[30]Форма2IVT!$E$216:$F$220,[30]Форма2IVT!$C$216:$C$220,[30]Форма2IVT!$E$205:$F$209,[30]Форма2IVT!$C$205:$C$209,[30]Форма2IVT!#REF!</definedName>
    <definedName name="БЛРаздел9">[30]Форма2IVT!#REF!,[30]Форма2IVT!#REF!,[30]Форма2IVT!$E$223:$F$230,[30]Форма2IVT!$C$223:$C$230,[30]Форма2IVT!$E$222:$F$222,[30]Форма2IVT!$C$222,[30]Форма2IVT!$E$216:$F$220,[30]Форма2IVT!$C$216:$C$220,[30]Форма2IVT!$E$205:$F$209,[30]Форма2IVT!$C$205:$C$209,[30]Форма2IVT!#REF!</definedName>
    <definedName name="БПДанные" localSheetId="1">#REF!,#REF!,#REF!</definedName>
    <definedName name="БПДанные">#REF!,#REF!,#REF!</definedName>
    <definedName name="выпуск" localSheetId="1">[20]Январь!#REF!</definedName>
    <definedName name="выпуск">[20]Январь!#REF!</definedName>
    <definedName name="грп" localSheetId="1">#REF!</definedName>
    <definedName name="грп">#REF!</definedName>
    <definedName name="дек02" localSheetId="1">[21]Сентябрь!#REF!</definedName>
    <definedName name="дек02">[21]Сентябрь!#REF!</definedName>
    <definedName name="дек2002год" localSheetId="1">[20]Сентябрь!#REF!</definedName>
    <definedName name="дек2002год">[20]Сентябрь!#REF!</definedName>
    <definedName name="Декабрь" localSheetId="1">[20]Декабрь!#REF!</definedName>
    <definedName name="Декабрь">[20]Декабрь!#REF!</definedName>
    <definedName name="декабрь2002" localSheetId="1">[20]Ноябрь!#REF!</definedName>
    <definedName name="декабрь2002">[20]Ноябрь!#REF!</definedName>
    <definedName name="за2002" localSheetId="1">[20]Январь!#REF!</definedName>
    <definedName name="за2002">[20]Январь!#REF!</definedName>
    <definedName name="за4мес" localSheetId="1">[20]Квартал!#REF!</definedName>
    <definedName name="за4мес">[20]Квартал!#REF!</definedName>
    <definedName name="зквартал" localSheetId="1">[21]Январь!#REF!</definedName>
    <definedName name="зквартал">[21]Январь!#REF!</definedName>
    <definedName name="Июль" localSheetId="1">[20]Июль!#REF!</definedName>
    <definedName name="Июль">[20]Июль!#REF!</definedName>
    <definedName name="июль2002" localSheetId="1">[21]Декабрь!#REF!</definedName>
    <definedName name="июль2002">[21]Декабрь!#REF!</definedName>
    <definedName name="Июнь" localSheetId="1">[20]Июнь!#REF!</definedName>
    <definedName name="Июнь">[20]Июнь!#REF!</definedName>
    <definedName name="Квартал1" localSheetId="1">[20]Квартал!#REF!</definedName>
    <definedName name="Квартал1">[20]Квартал!#REF!</definedName>
    <definedName name="Квартал2" localSheetId="1">#REF!</definedName>
    <definedName name="Квартал2">#REF!</definedName>
    <definedName name="Квартал3" localSheetId="1">#REF!</definedName>
    <definedName name="Квартал3">#REF!</definedName>
    <definedName name="Квартал4" localSheetId="1">#REF!</definedName>
    <definedName name="Квартал4">#REF!</definedName>
    <definedName name="лддлд">#REF!</definedName>
    <definedName name="Май">#REF!</definedName>
    <definedName name="Макрос1">#N/A</definedName>
    <definedName name="Март" localSheetId="1">[20]Март!#REF!</definedName>
    <definedName name="Март">[20]Март!#REF!</definedName>
    <definedName name="март02г" localSheetId="1">[20]Январь!#REF!</definedName>
    <definedName name="март02г">[20]Январь!#REF!</definedName>
    <definedName name="март2002" localSheetId="1">[20]Июль!#REF!</definedName>
    <definedName name="март2002">[20]Июль!#REF!</definedName>
    <definedName name="мрп">[31]справка!$A$4:$B$15</definedName>
    <definedName name="Ноябрь" localSheetId="1">[20]Ноябрь!#REF!</definedName>
    <definedName name="Ноябрь">[20]Ноябрь!#REF!</definedName>
    <definedName name="_xlnm.Print_Area">#REF!</definedName>
    <definedName name="окт" localSheetId="1">[20]Март!#REF!</definedName>
    <definedName name="окт">[20]Март!#REF!</definedName>
    <definedName name="Октябрь" localSheetId="1">#REF!</definedName>
    <definedName name="Октябрь">#REF!</definedName>
    <definedName name="октябрь2002" localSheetId="1">[20]Январь!#REF!</definedName>
    <definedName name="октябрь2002">[20]Январь!#REF!</definedName>
    <definedName name="октябрьуслуги" localSheetId="1">[20]Сентябрь!#REF!</definedName>
    <definedName name="октябрьуслуги">[20]Сентябрь!#REF!</definedName>
    <definedName name="сент" localSheetId="1">[20]Июнь!#REF!</definedName>
    <definedName name="сент">[20]Июнь!#REF!</definedName>
    <definedName name="сент2002" localSheetId="1">[21]Январь!#REF!</definedName>
    <definedName name="сент2002">[21]Январь!#REF!</definedName>
    <definedName name="Сентябрь">[20]Сентябрь!#REF!</definedName>
    <definedName name="сентябрь2000год">[21]Март!#REF!</definedName>
    <definedName name="счет221">[20]Март!#REF!</definedName>
    <definedName name="тов6м">[20]Июль!#REF!</definedName>
    <definedName name="укц" hidden="1">Main.SAPF4Help()</definedName>
    <definedName name="усл">[20]Сентябрь!#REF!</definedName>
    <definedName name="усл2002">[20]Январь!#REF!</definedName>
    <definedName name="услуги">[20]Сентябрь!#REF!</definedName>
    <definedName name="фев02г">[21]Ноябрь!#REF!</definedName>
    <definedName name="февр">[20]Июнь!#REF!</definedName>
    <definedName name="Февраль" localSheetId="1">#REF!</definedName>
    <definedName name="Февраль">#REF!</definedName>
    <definedName name="Январь" localSheetId="1">[20]Январь!#REF!</definedName>
    <definedName name="Январь">[20]Январь!#REF!</definedName>
    <definedName name="январь2002">[21]Ноябрь!#REF!</definedName>
    <definedName name="ЯнварьАвгуст" localSheetId="1">#REF!</definedName>
    <definedName name="ЯнварьАвгуст">#REF!</definedName>
    <definedName name="ЯнварьАпрель" localSheetId="1">#REF!</definedName>
    <definedName name="ЯнварьАпрель">#REF!</definedName>
    <definedName name="ЯнварьДекабрь" localSheetId="1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45621"/>
</workbook>
</file>

<file path=xl/calcChain.xml><?xml version="1.0" encoding="utf-8"?>
<calcChain xmlns="http://schemas.openxmlformats.org/spreadsheetml/2006/main">
  <c r="E13" i="29" l="1"/>
  <c r="E9" i="29"/>
  <c r="F9" i="30"/>
  <c r="D9" i="30"/>
  <c r="D9" i="50"/>
  <c r="C71" i="3"/>
  <c r="E71" i="3"/>
  <c r="D17" i="50" l="1"/>
  <c r="D21" i="50" s="1"/>
  <c r="D24" i="50" s="1"/>
  <c r="D27" i="50" s="1"/>
  <c r="D28" i="50" s="1"/>
  <c r="B9" i="50"/>
  <c r="D30" i="50" l="1"/>
  <c r="B17" i="50"/>
  <c r="B21" i="50" s="1"/>
  <c r="B24" i="50" s="1"/>
  <c r="B30" i="50" l="1"/>
  <c r="B27" i="50"/>
  <c r="B28" i="50" s="1"/>
  <c r="H9" i="49"/>
  <c r="H15" i="49" l="1"/>
  <c r="H12" i="49"/>
  <c r="H11" i="49"/>
  <c r="H10" i="49"/>
  <c r="D13" i="49"/>
  <c r="D16" i="49" s="1"/>
  <c r="F13" i="49"/>
  <c r="F16" i="49" s="1"/>
  <c r="H13" i="49" l="1"/>
  <c r="H16" i="49" s="1"/>
  <c r="G12" i="21" l="1"/>
  <c r="E12" i="21"/>
  <c r="F31" i="16" l="1"/>
  <c r="P37" i="34"/>
  <c r="L37" i="34"/>
  <c r="J37" i="34"/>
  <c r="J38" i="34"/>
  <c r="H37" i="34"/>
  <c r="F37" i="34"/>
  <c r="D35" i="15" l="1"/>
  <c r="E35" i="15"/>
  <c r="D34" i="15"/>
  <c r="D25" i="45"/>
  <c r="H4" i="42" l="1"/>
  <c r="H6" i="42" s="1"/>
  <c r="H7" i="42" s="1"/>
  <c r="G11" i="21" l="1"/>
  <c r="D40" i="15" l="1"/>
  <c r="D39" i="15"/>
  <c r="E65" i="3" l="1"/>
  <c r="F7" i="32" l="1"/>
  <c r="D5" i="35" l="1"/>
  <c r="G8" i="40" l="1"/>
  <c r="F9" i="35" l="1"/>
  <c r="D9" i="35"/>
  <c r="E11" i="21" l="1"/>
  <c r="F5" i="20" l="1"/>
  <c r="D20" i="36" l="1"/>
  <c r="D7" i="36"/>
  <c r="D21" i="36" l="1"/>
  <c r="D63" i="45" l="1"/>
  <c r="D56" i="45"/>
  <c r="D39" i="45"/>
  <c r="D45" i="45" s="1"/>
  <c r="D66" i="45" l="1"/>
  <c r="D71" i="45" s="1"/>
  <c r="J17" i="34" l="1"/>
  <c r="G13" i="39"/>
  <c r="G14" i="39" l="1"/>
  <c r="G25" i="39"/>
  <c r="E26" i="39" l="1"/>
  <c r="E13" i="39"/>
  <c r="G20" i="16" l="1"/>
  <c r="E29" i="26" l="1"/>
  <c r="E8" i="40" l="1"/>
  <c r="E11" i="22"/>
  <c r="E12" i="22" s="1"/>
  <c r="E15" i="22" s="1"/>
  <c r="F62" i="41" l="1"/>
  <c r="F63" i="41" s="1"/>
  <c r="F49" i="41"/>
  <c r="F50" i="41" s="1"/>
  <c r="J47" i="41"/>
  <c r="G44" i="41"/>
  <c r="G26" i="39"/>
  <c r="G11" i="38"/>
  <c r="G12" i="38" s="1"/>
  <c r="E11" i="38" l="1"/>
  <c r="F20" i="36" l="1"/>
  <c r="F21" i="36" s="1"/>
  <c r="F22" i="36" s="1"/>
  <c r="R33" i="34" l="1"/>
  <c r="R32" i="34"/>
  <c r="R31" i="34"/>
  <c r="R24" i="34"/>
  <c r="R17" i="34"/>
  <c r="R16" i="34"/>
  <c r="R15" i="34"/>
  <c r="R14" i="34"/>
  <c r="R13" i="34"/>
  <c r="R4" i="34"/>
  <c r="R28" i="34"/>
  <c r="R27" i="34"/>
  <c r="D29" i="34"/>
  <c r="D34" i="34" s="1"/>
  <c r="D11" i="34"/>
  <c r="N10" i="34"/>
  <c r="R10" i="34" s="1"/>
  <c r="R9" i="34"/>
  <c r="R8" i="34"/>
  <c r="N7" i="34"/>
  <c r="L7" i="34"/>
  <c r="J11" i="34"/>
  <c r="J18" i="34" s="1"/>
  <c r="H11" i="34"/>
  <c r="H18" i="34" s="1"/>
  <c r="P11" i="34"/>
  <c r="P18" i="34" s="1"/>
  <c r="F11" i="34"/>
  <c r="F18" i="34" s="1"/>
  <c r="D38" i="34" l="1"/>
  <c r="R7" i="34"/>
  <c r="L11" i="34"/>
  <c r="L18" i="34" s="1"/>
  <c r="D18" i="34"/>
  <c r="D37" i="34" s="1"/>
  <c r="N11" i="34"/>
  <c r="N18" i="34" s="1"/>
  <c r="N37" i="34" s="1"/>
  <c r="R37" i="34" s="1"/>
  <c r="R26" i="34"/>
  <c r="R6" i="34"/>
  <c r="H29" i="34"/>
  <c r="J29" i="34"/>
  <c r="L29" i="34"/>
  <c r="L34" i="34" s="1"/>
  <c r="N29" i="34"/>
  <c r="N34" i="34" s="1"/>
  <c r="P29" i="34"/>
  <c r="F29" i="34"/>
  <c r="F34" i="34" s="1"/>
  <c r="P38" i="34" l="1"/>
  <c r="P34" i="34"/>
  <c r="F38" i="34"/>
  <c r="J34" i="34"/>
  <c r="H38" i="34"/>
  <c r="H34" i="34"/>
  <c r="R18" i="34"/>
  <c r="L38" i="34"/>
  <c r="R11" i="34"/>
  <c r="N38" i="34"/>
  <c r="R29" i="34"/>
  <c r="R34" i="34" l="1"/>
  <c r="R38" i="34"/>
  <c r="S38" i="34" s="1"/>
  <c r="C15" i="37" l="1"/>
  <c r="C18" i="37" s="1"/>
  <c r="E15" i="37"/>
  <c r="E18" i="37" s="1"/>
  <c r="F10" i="35" l="1"/>
  <c r="F8" i="33" l="1"/>
  <c r="F9" i="33" s="1"/>
  <c r="D8" i="33" l="1"/>
  <c r="E30" i="26" l="1"/>
  <c r="D22" i="33" l="1"/>
  <c r="F22" i="33" l="1"/>
  <c r="F23" i="33" s="1"/>
  <c r="H8" i="27" l="1"/>
  <c r="H9" i="27" s="1"/>
  <c r="F8" i="27"/>
  <c r="H7" i="32" l="1"/>
  <c r="H10" i="32" s="1"/>
  <c r="H11" i="32" l="1"/>
  <c r="H6" i="30"/>
  <c r="H8" i="30" s="1"/>
  <c r="F5" i="30" l="1"/>
  <c r="F6" i="30" s="1"/>
  <c r="F7" i="31"/>
  <c r="F8" i="31" s="1"/>
  <c r="F30" i="26" l="1"/>
  <c r="F22" i="26"/>
  <c r="F10" i="26"/>
  <c r="F11" i="26" s="1"/>
  <c r="I35" i="25"/>
  <c r="I34" i="25"/>
  <c r="I25" i="25"/>
  <c r="I24" i="25"/>
  <c r="H25" i="25"/>
  <c r="H24" i="25"/>
  <c r="H33" i="25"/>
  <c r="H23" i="25"/>
  <c r="I33" i="25"/>
  <c r="I23" i="25"/>
  <c r="G13" i="25"/>
  <c r="G12" i="25"/>
  <c r="G11" i="25"/>
  <c r="C11" i="25"/>
  <c r="D11" i="25" s="1"/>
  <c r="F10" i="25"/>
  <c r="G10" i="25" s="1"/>
  <c r="C10" i="25"/>
  <c r="D10" i="25" s="1"/>
  <c r="F9" i="25"/>
  <c r="G9" i="25" s="1"/>
  <c r="C9" i="25"/>
  <c r="D9" i="25" s="1"/>
  <c r="F8" i="25"/>
  <c r="G8" i="25" s="1"/>
  <c r="C8" i="25"/>
  <c r="D8" i="25" s="1"/>
  <c r="F7" i="25"/>
  <c r="C7" i="25"/>
  <c r="D7" i="25" s="1"/>
  <c r="D12" i="25" s="1"/>
  <c r="F6" i="25"/>
  <c r="G6" i="25" s="1"/>
  <c r="G14" i="25" s="1"/>
  <c r="H5" i="25"/>
  <c r="F31" i="26" l="1"/>
  <c r="F23" i="26"/>
  <c r="I26" i="25"/>
  <c r="I36" i="25"/>
  <c r="H26" i="25"/>
  <c r="F14" i="25"/>
  <c r="H14" i="25" s="1"/>
  <c r="G7" i="25"/>
  <c r="C12" i="25"/>
  <c r="D13" i="25" s="1"/>
  <c r="B63" i="45" l="1"/>
  <c r="D10" i="23" l="1"/>
  <c r="E10" i="23" l="1"/>
  <c r="E11" i="23" s="1"/>
  <c r="G12" i="22"/>
  <c r="G15" i="22" l="1"/>
  <c r="G16" i="22" s="1"/>
  <c r="F14" i="20"/>
  <c r="F7" i="20"/>
  <c r="H14" i="20" l="1"/>
  <c r="H7" i="20"/>
  <c r="G9" i="19"/>
  <c r="H8" i="20" l="1"/>
  <c r="H15" i="20"/>
  <c r="G8" i="17"/>
  <c r="I8" i="17"/>
  <c r="H12" i="16"/>
  <c r="H14" i="16"/>
  <c r="G31" i="16"/>
  <c r="H18" i="16"/>
  <c r="I12" i="17" l="1"/>
  <c r="H24" i="16"/>
  <c r="H5" i="16"/>
  <c r="F22" i="16"/>
  <c r="F30" i="16" s="1"/>
  <c r="H21" i="16"/>
  <c r="H20" i="16"/>
  <c r="H9" i="16"/>
  <c r="H8" i="16"/>
  <c r="H7" i="16"/>
  <c r="F10" i="16"/>
  <c r="F15" i="16" s="1"/>
  <c r="F26" i="16" l="1"/>
  <c r="F29" i="16" s="1"/>
  <c r="G22" i="16"/>
  <c r="G26" i="16" s="1"/>
  <c r="G10" i="16"/>
  <c r="H10" i="16"/>
  <c r="H22" i="16"/>
  <c r="H26" i="16" s="1"/>
  <c r="H31" i="16"/>
  <c r="G30" i="16" l="1"/>
  <c r="H30" i="16"/>
  <c r="E52" i="3" l="1"/>
  <c r="E40" i="3"/>
  <c r="E31" i="3"/>
  <c r="E34" i="3" s="1"/>
  <c r="E20" i="3"/>
  <c r="E13" i="15"/>
  <c r="E7" i="15"/>
  <c r="D18" i="15"/>
  <c r="E18" i="15" s="1"/>
  <c r="E6" i="15"/>
  <c r="E5" i="15"/>
  <c r="E35" i="3" l="1"/>
  <c r="E67" i="3"/>
  <c r="D12" i="15"/>
  <c r="D14" i="15" s="1"/>
  <c r="E68" i="3" l="1"/>
  <c r="E14" i="15"/>
  <c r="E20" i="15" s="1"/>
  <c r="D20" i="15"/>
  <c r="E12" i="15"/>
  <c r="E19" i="15" s="1"/>
  <c r="F19" i="15" s="1"/>
  <c r="D19" i="15"/>
  <c r="C19" i="37" l="1"/>
  <c r="E12" i="38"/>
  <c r="F6" i="42"/>
  <c r="F7" i="42" s="1"/>
  <c r="E27" i="39" l="1"/>
  <c r="E14" i="39"/>
  <c r="D22" i="36"/>
  <c r="D62" i="41"/>
  <c r="D63" i="41" s="1"/>
  <c r="D23" i="33"/>
  <c r="D9" i="33"/>
  <c r="E9" i="40"/>
  <c r="D10" i="35" l="1"/>
  <c r="H13" i="16"/>
  <c r="G15" i="16"/>
  <c r="G29" i="16" l="1"/>
  <c r="H15" i="16"/>
  <c r="H29" i="16" s="1"/>
  <c r="F9" i="32" l="1"/>
  <c r="D7" i="30"/>
  <c r="G10" i="17"/>
  <c r="E14" i="29"/>
  <c r="E8" i="19"/>
  <c r="E9" i="19" s="1"/>
  <c r="E10" i="19" s="1"/>
  <c r="F8" i="32"/>
  <c r="F10" i="32" l="1"/>
  <c r="D21" i="15"/>
  <c r="E16" i="22"/>
  <c r="G11" i="17"/>
  <c r="G12" i="17" s="1"/>
  <c r="D8" i="30"/>
  <c r="D5" i="30" s="1"/>
  <c r="D6" i="30" s="1"/>
  <c r="F9" i="27"/>
  <c r="D11" i="23"/>
  <c r="I29" i="16"/>
  <c r="F11" i="32"/>
  <c r="H35" i="25"/>
  <c r="H34" i="25"/>
  <c r="D7" i="31"/>
  <c r="D8" i="31" s="1"/>
  <c r="S37" i="34" l="1"/>
  <c r="C65" i="3"/>
  <c r="E31" i="26"/>
  <c r="H36" i="25"/>
  <c r="C52" i="3"/>
  <c r="C67" i="3" l="1"/>
  <c r="F15" i="20" l="1"/>
  <c r="C31" i="3"/>
  <c r="C34" i="3" l="1"/>
  <c r="F8" i="20"/>
  <c r="C20" i="3"/>
  <c r="C35" i="3" s="1"/>
  <c r="B56" i="45" l="1"/>
  <c r="B25" i="45" l="1"/>
  <c r="B39" i="45" s="1"/>
  <c r="B45" i="45" s="1"/>
  <c r="B66" i="45" s="1"/>
  <c r="B71" i="45" s="1"/>
  <c r="C40" i="3" l="1"/>
  <c r="C68" i="3" l="1"/>
</calcChain>
</file>

<file path=xl/sharedStrings.xml><?xml version="1.0" encoding="utf-8"?>
<sst xmlns="http://schemas.openxmlformats.org/spreadsheetml/2006/main" count="569" uniqueCount="377">
  <si>
    <t>Дебет</t>
  </si>
  <si>
    <t>Кредит</t>
  </si>
  <si>
    <t>Итого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</si>
  <si>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</si>
  <si>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</si>
  <si>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</si>
  <si>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</si>
  <si>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Инвестиции</t>
  </si>
  <si>
    <t>Нематериальные активы</t>
  </si>
  <si>
    <t>Отложенные налоговые активы</t>
  </si>
  <si>
    <t>НДС к возмещению, долгосрочный</t>
  </si>
  <si>
    <t>Займы выданные, долгосрочные</t>
  </si>
  <si>
    <t>Предоплата, долгосрочная</t>
  </si>
  <si>
    <t>Долгосрочные депозиты</t>
  </si>
  <si>
    <t>Прочие долгосрочные активы</t>
  </si>
  <si>
    <t>Краткосрочные активы</t>
  </si>
  <si>
    <t>Товарно-материальные запасы</t>
  </si>
  <si>
    <t>Предоплата по подоходному налогу</t>
  </si>
  <si>
    <t>НДС к возмещению</t>
  </si>
  <si>
    <t>Торговая и прочая дебиторская задолженность</t>
  </si>
  <si>
    <t>Прочие нефинансовые активы</t>
  </si>
  <si>
    <t>Предоплата</t>
  </si>
  <si>
    <t>Займы выданные</t>
  </si>
  <si>
    <t>Денежные средства и их эквиваленты</t>
  </si>
  <si>
    <t>Активы, предназначенные для продажи</t>
  </si>
  <si>
    <t>ИТОГО АКТИВЫ</t>
  </si>
  <si>
    <t>КАПИТАЛ И ОБЯЗАТЕЛЬСТВА</t>
  </si>
  <si>
    <t>Акционерный капитал</t>
  </si>
  <si>
    <t>Накопленный убыток</t>
  </si>
  <si>
    <t>Долгосрочные обязательства</t>
  </si>
  <si>
    <t>Торговая кредиторская задолженность</t>
  </si>
  <si>
    <t>Обязательства по договорам с покупателями, долгосрочные</t>
  </si>
  <si>
    <t>Обязательства по вознаграждению работникам-долгосрочная часть</t>
  </si>
  <si>
    <t>Отложенные налоговые обязательства</t>
  </si>
  <si>
    <t>Оценочные обязательства</t>
  </si>
  <si>
    <t>Финансовые гарантии</t>
  </si>
  <si>
    <t>Краткосрочные обязательства</t>
  </si>
  <si>
    <t xml:space="preserve">Обязательства по договорам с покупателями, краткосрочные </t>
  </si>
  <si>
    <t>Прочие нефинансовые обязательства</t>
  </si>
  <si>
    <t>Обязательства по подоходному налогу</t>
  </si>
  <si>
    <t>Обязательства по вознаграждению работникам-краткосрочная часть</t>
  </si>
  <si>
    <t>Прочие финансовые обязательства</t>
  </si>
  <si>
    <t>Итого обязательства</t>
  </si>
  <si>
    <t>Итого капитал и обязательства</t>
  </si>
  <si>
    <t>check</t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</si>
  <si>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</si>
  <si>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</si>
  <si>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</si>
  <si>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</si>
  <si>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</si>
  <si>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Прочие операционные доходы</t>
  </si>
  <si>
    <t>Прочие операционные расходы</t>
  </si>
  <si>
    <t>Расходы по обесценению финансовые активов</t>
  </si>
  <si>
    <t>Операционная прибыль</t>
  </si>
  <si>
    <t>Положительная / (отрицательная) курсовая разница нетто</t>
  </si>
  <si>
    <t>Финансовые доходы</t>
  </si>
  <si>
    <t>Финансовые расходы</t>
  </si>
  <si>
    <t>Финансовые обязательства по контрактам на недропользование</t>
  </si>
  <si>
    <t>Финансовые обязательства по контрактам на недропользование-долгосрочные</t>
  </si>
  <si>
    <t>Счет</t>
  </si>
  <si>
    <t>Кор. Счет</t>
  </si>
  <si>
    <t>Начальное сальдо</t>
  </si>
  <si>
    <t>Оборот</t>
  </si>
  <si>
    <t>Конечное сальдо</t>
  </si>
  <si>
    <t>Процентные расходы по вознаграждениям работникам</t>
  </si>
  <si>
    <t>Денежные средства на текущих банковских счетах</t>
  </si>
  <si>
    <t>Готовая продукция</t>
  </si>
  <si>
    <t>Здания и сооружения</t>
  </si>
  <si>
    <t>Транспортные средства</t>
  </si>
  <si>
    <t>Материалы</t>
  </si>
  <si>
    <t>Обязательства по финансовой аренде</t>
  </si>
  <si>
    <t>ИНВЕСТИЦИОННАЯ НЕДВИЖИМОСТЬ</t>
  </si>
  <si>
    <t>Первоначальная стоимость</t>
  </si>
  <si>
    <t>Здания</t>
  </si>
  <si>
    <t>31 декабря 2018 г.</t>
  </si>
  <si>
    <t>31 декабря 2019 г.</t>
  </si>
  <si>
    <t>Накопленный износ</t>
  </si>
  <si>
    <t>Начисленный за год</t>
  </si>
  <si>
    <t>Балансовая стоимость</t>
  </si>
  <si>
    <t>Доходы и расходы от аренды данного помещения за двенадцать месяцев, закончившихся 31 декабря 2019 и 2018 годов, представлены следующим образом</t>
  </si>
  <si>
    <t>2019 г.</t>
  </si>
  <si>
    <t>2018 г.</t>
  </si>
  <si>
    <t>Арендный доход от инвестиционной недвижимости</t>
  </si>
  <si>
    <t>Прямые операционные расходы от инвестиционной недвижимости</t>
  </si>
  <si>
    <t>The size of the office, m2</t>
  </si>
  <si>
    <t>Average cost</t>
  </si>
  <si>
    <t>FV</t>
  </si>
  <si>
    <t>Начисленный за период</t>
  </si>
  <si>
    <t>31 марта 2019 г.</t>
  </si>
  <si>
    <t>31 марта 2020 г.</t>
  </si>
  <si>
    <t>НЕМАТЕРИАЛЬНЫЕ АКТИВЫ</t>
  </si>
  <si>
    <t>Исторические затраты</t>
  </si>
  <si>
    <t xml:space="preserve">Прочие </t>
  </si>
  <si>
    <t>Поступления</t>
  </si>
  <si>
    <t>Переводы из основных средств</t>
  </si>
  <si>
    <t>Выбытия</t>
  </si>
  <si>
    <t>На 31 декабря 2018 г.</t>
  </si>
  <si>
    <t>На 31 декабря 2019 г.</t>
  </si>
  <si>
    <t>Начисленные износ</t>
  </si>
  <si>
    <t>Начисление на год</t>
  </si>
  <si>
    <t>На 31 марта 2019 г.</t>
  </si>
  <si>
    <t>Начисление за период</t>
  </si>
  <si>
    <t>ЗАЙМЫ ВЫДАННЫЕ</t>
  </si>
  <si>
    <t>Валюта</t>
  </si>
  <si>
    <t>Процентная ставка</t>
  </si>
  <si>
    <t>Год погашения</t>
  </si>
  <si>
    <t>ЗАО "Талас Голд Майнинг Компани"</t>
  </si>
  <si>
    <t>Доллар США</t>
  </si>
  <si>
    <t>0%-3M Libor</t>
  </si>
  <si>
    <t>2020-2021</t>
  </si>
  <si>
    <t>ТОО "Kazakhaltyn Service"</t>
  </si>
  <si>
    <t>Тенге</t>
  </si>
  <si>
    <t>0.5%</t>
  </si>
  <si>
    <t>Отраслевой профессиональный союз работников горно-металлургических предприятий и смежных производств</t>
  </si>
  <si>
    <t>Итого займы</t>
  </si>
  <si>
    <t>Долгосрочная часть</t>
  </si>
  <si>
    <t>Краткосрочная часть</t>
  </si>
  <si>
    <t>31 марта  2020 г.</t>
  </si>
  <si>
    <t>НАЛОГ НА ДОБАВЛЕННУЮ СТОИМОСТЬ К ВОЗМЕЩЕНИЮ</t>
  </si>
  <si>
    <t>НДС к возмещению долгосрочный</t>
  </si>
  <si>
    <t>НДС к возмещению краткосрочный</t>
  </si>
  <si>
    <t>ПРЕДОПЛАТА</t>
  </si>
  <si>
    <t>Долгосрочная предоплата</t>
  </si>
  <si>
    <t>Предоплата за основные средства</t>
  </si>
  <si>
    <t>Минус: резерв под обесценению долгосрочной предоплаты</t>
  </si>
  <si>
    <t>Текущая предоплата</t>
  </si>
  <si>
    <t>Предоплата за товары и услуги</t>
  </si>
  <si>
    <t>Минус: резерв под обесценению краткосрочной предоплаты</t>
  </si>
  <si>
    <t>Начисление</t>
  </si>
  <si>
    <t>На 31 марта 2020 г.</t>
  </si>
  <si>
    <t>ТОВАРНО-МАТЕРИАЛЬНЫЕ ЗАПАСЫ</t>
  </si>
  <si>
    <t>Запасные части и производственные материалы</t>
  </si>
  <si>
    <t>Руда</t>
  </si>
  <si>
    <t>незавершенное производство</t>
  </si>
  <si>
    <t>ТОРГОВАЯ И ПРОЧАЯ ДЕБИТОРСКАЯ ЗАДОЛЖЕННОСТЬ</t>
  </si>
  <si>
    <t>Дебиторская задолженность, оцениваемая по амортизированной стоимости:</t>
  </si>
  <si>
    <t>Торговая дебиторская задолженность связанных сторон</t>
  </si>
  <si>
    <t>Дебиторская задолженность, оцениваемая по справедливой стоимости через прибыль и убыток</t>
  </si>
  <si>
    <t>Прочая дебиторская задолженность</t>
  </si>
  <si>
    <t>Торговая дебиторская задолженность третьих сторон</t>
  </si>
  <si>
    <t>Минус: резерв  под ожидаемые кредитные убытки</t>
  </si>
  <si>
    <t>Казахстанский тенге</t>
  </si>
  <si>
    <t>Евро</t>
  </si>
  <si>
    <t>Российский рубль</t>
  </si>
  <si>
    <t>Менее 3 месяцев</t>
  </si>
  <si>
    <t>Расчетная общая валовая балансовая стоимость при дефолте</t>
  </si>
  <si>
    <t>Ожидаемые кредитные убытки</t>
  </si>
  <si>
    <t>Денежные средства на сберегательных счетах</t>
  </si>
  <si>
    <t>Наличность в кассе</t>
  </si>
  <si>
    <t>Денежные средства на карт-счетах</t>
  </si>
  <si>
    <t>Минус: резерв на ожидаемые кредитные убытки</t>
  </si>
  <si>
    <t>Начисление за год</t>
  </si>
  <si>
    <t>2020 г.</t>
  </si>
  <si>
    <t>На 31 марта</t>
  </si>
  <si>
    <t>Займы от связанных сторон -долгосрочная часть</t>
  </si>
  <si>
    <t>Займы от связанных сторон -краткосрочная</t>
  </si>
  <si>
    <t>Займы от банков-долгосрочная часть</t>
  </si>
  <si>
    <t>Займы от банков-краткосрочная часть</t>
  </si>
  <si>
    <t>ЗАЙМЫ</t>
  </si>
  <si>
    <t xml:space="preserve">Валюта </t>
  </si>
  <si>
    <t>Номинальная процентная ставка</t>
  </si>
  <si>
    <t>Эффективная процентная ставка</t>
  </si>
  <si>
    <t xml:space="preserve">VTB Bank (Europe) SE </t>
  </si>
  <si>
    <t>5%+EURIBOR</t>
  </si>
  <si>
    <t>Gouden Reserves B.V. (iii)</t>
  </si>
  <si>
    <t>Financial services B.V. (iii)</t>
  </si>
  <si>
    <t>АК Алтыналмас</t>
  </si>
  <si>
    <t>Индексация к доллару США</t>
  </si>
  <si>
    <t>Financial services B.V. (ii)</t>
  </si>
  <si>
    <t>1.55%</t>
  </si>
  <si>
    <t>4.8%</t>
  </si>
  <si>
    <t>Итого долгосрочные</t>
  </si>
  <si>
    <t>Итого краткосрочные</t>
  </si>
  <si>
    <t>ЗАЙМЫ, полученные от связанных сторон</t>
  </si>
  <si>
    <t>ЗАЙМЫ, полученные от банков</t>
  </si>
  <si>
    <t>Проценты уплаченные</t>
  </si>
  <si>
    <t>На 31 декабря 2019 года</t>
  </si>
  <si>
    <t>ТОРГОВАЯ И ПРОЧАЯ КРЕДИТОРСКАЯ ЗАДОЛЖЕННОСТЬ</t>
  </si>
  <si>
    <t>31 декабря 2019 года</t>
  </si>
  <si>
    <t>Торговая кредиторская задолженность связанным сторонам</t>
  </si>
  <si>
    <t>Торговая кредиторская задолженность третьим сторонам</t>
  </si>
  <si>
    <t>Резерв по неиспользованным отпускам</t>
  </si>
  <si>
    <t>Задолженность перед работниками</t>
  </si>
  <si>
    <t>Прочая кредиторская задолженность</t>
  </si>
  <si>
    <t>Фунт стерлинг</t>
  </si>
  <si>
    <t>КРАТКОСРОЧНАЯ</t>
  </si>
  <si>
    <t>ОЦЕНОЧНЫЕ ОБЯЗАТЕЛЬСТВА</t>
  </si>
  <si>
    <t>2019 год</t>
  </si>
  <si>
    <t>2018 год</t>
  </si>
  <si>
    <t>Изменение в оценке</t>
  </si>
  <si>
    <t>Амортизация дисконта</t>
  </si>
  <si>
    <t>2020 год</t>
  </si>
  <si>
    <t>Обязательства по договорам с покупателями</t>
  </si>
  <si>
    <t>Авансы, полученные по договорам с покупателями</t>
  </si>
  <si>
    <t>ПРОЧИЕ НЕФИНАНСОВЫЕ ОБЯЗАТЕЛЬСТВА</t>
  </si>
  <si>
    <t>Налог на добычу полезных ископаемых к уплате</t>
  </si>
  <si>
    <t>Прочие налоги к уплате</t>
  </si>
  <si>
    <t>31 марта 2020</t>
  </si>
  <si>
    <t>ПРОЧИЕ ФИНАНСОВЫЕ ОБЯЗАТЕЛЬСТВА</t>
  </si>
  <si>
    <t>Социальные обязательства</t>
  </si>
  <si>
    <t>Обязательства по возмещение исторических затрат</t>
  </si>
  <si>
    <t>Минус: краткосрочная часть</t>
  </si>
  <si>
    <t>Прочие доходы</t>
  </si>
  <si>
    <t>31 марта 2020 года</t>
  </si>
  <si>
    <t>ФИНАНСОВЫЕ ДОХОДЫ И РАСХОДЫ</t>
  </si>
  <si>
    <t>Процентный доход по краткосрочным депозитам</t>
  </si>
  <si>
    <t>Процентный доход по займам выданным</t>
  </si>
  <si>
    <t>Амортизация выданной гарантии</t>
  </si>
  <si>
    <t>Амортизация дисконта по займам от сторонних организаций</t>
  </si>
  <si>
    <t>Процентные расходы по кредитам и займам</t>
  </si>
  <si>
    <t>Амортизация дисконта по займам от связанной стороны</t>
  </si>
  <si>
    <t>Амортизация дисконта по резерву на восстановление земельного участка</t>
  </si>
  <si>
    <t>Амортизация дисконта по долгосрочной задолженности</t>
  </si>
  <si>
    <t>Амортизация дисконта по резерву на возмещение исторических затрат</t>
  </si>
  <si>
    <t>Амортизации коммисии по организации займа</t>
  </si>
  <si>
    <t>3м 2020 года</t>
  </si>
  <si>
    <t>3м 2019 года</t>
  </si>
  <si>
    <t>3м 2020 г.</t>
  </si>
  <si>
    <t>3м 2019 г.</t>
  </si>
  <si>
    <t>31  марта 2020 года</t>
  </si>
  <si>
    <t>ДОХОД ОТ РЕАЛИЗАЦИИ ПРОДУКЦИИ</t>
  </si>
  <si>
    <t>Доход от продажи сплава Доре</t>
  </si>
  <si>
    <t>Доход от продажи золота</t>
  </si>
  <si>
    <t>Доход от продажи серебра</t>
  </si>
  <si>
    <t>Прочее</t>
  </si>
  <si>
    <t>СЕБЕСТОИМОСТЬ РЕАЛИЗОВАННОЙ ПРОДУКЦИИ</t>
  </si>
  <si>
    <t>3 месяца, закончившихся 31 марта 2019 г.</t>
  </si>
  <si>
    <t xml:space="preserve">Расходы по оплате труда </t>
  </si>
  <si>
    <t>Налог на добычу полезных ископаемых</t>
  </si>
  <si>
    <t>Износ и амортизация</t>
  </si>
  <si>
    <t>Услуги по буровым, взрывным и прочим работам</t>
  </si>
  <si>
    <t>Электроэнергия</t>
  </si>
  <si>
    <t>Услуги охраны</t>
  </si>
  <si>
    <t>Ремонт и обслуживание</t>
  </si>
  <si>
    <t>Итого производственные затраты</t>
  </si>
  <si>
    <t>Изменение в готовой продукции и незавершенном производстве</t>
  </si>
  <si>
    <t>Итого себестоимость релизованной продукции</t>
  </si>
  <si>
    <t>3 месяца, закончившихся 31 марта 2020 г.</t>
  </si>
  <si>
    <t>Земельные участки</t>
  </si>
  <si>
    <t>Установки, машины и оборудование</t>
  </si>
  <si>
    <t>Незавершенное строительство</t>
  </si>
  <si>
    <t>Горнорудные активы</t>
  </si>
  <si>
    <t>Перемещение</t>
  </si>
  <si>
    <t>Перемещение в нематериальные активы</t>
  </si>
  <si>
    <t>Накопленный износ и обесценение</t>
  </si>
  <si>
    <t>Восстановление/(начисление) обесценения</t>
  </si>
  <si>
    <t>ОБЩИЕ И АДМИНИСТРАТИВНЫЕ РАСХОДЫ</t>
  </si>
  <si>
    <t>Расходы по оплате труда</t>
  </si>
  <si>
    <t>Расходы по выполнению социальных обязательств</t>
  </si>
  <si>
    <t>Професиональные услуги</t>
  </si>
  <si>
    <t>Страхование</t>
  </si>
  <si>
    <t>Спонсорская помощь</t>
  </si>
  <si>
    <t>Командировочные расходы</t>
  </si>
  <si>
    <t>Налоги помимо подоходного налога</t>
  </si>
  <si>
    <t>Аренда</t>
  </si>
  <si>
    <t>Транспортные расходы</t>
  </si>
  <si>
    <t>Коммунальные расходы</t>
  </si>
  <si>
    <t>Банковские услуги</t>
  </si>
  <si>
    <t>Содержание непрофильных активов</t>
  </si>
  <si>
    <t>Штрафы и пени</t>
  </si>
  <si>
    <t>РАСХОДЫ ПО РЕАЛИЗАЦИИ</t>
  </si>
  <si>
    <t>Транспортные услуги</t>
  </si>
  <si>
    <t>Расходы по экспертизе</t>
  </si>
  <si>
    <t xml:space="preserve">Материалы </t>
  </si>
  <si>
    <t>ПРОЧИЕ ОПЕРАЦИОННЫЕ ДОХОДЫ И РАСХОДЫ</t>
  </si>
  <si>
    <t>РАСХОДЫ</t>
  </si>
  <si>
    <t>Расходы по поддержанию непроизводственных объектов</t>
  </si>
  <si>
    <t>Расходы от покупки иностранной валюты</t>
  </si>
  <si>
    <t>Расходы от выбытия материалов</t>
  </si>
  <si>
    <t>Расходы столовой</t>
  </si>
  <si>
    <t>Убыток от выбытия ОС</t>
  </si>
  <si>
    <t>Прочие расходы</t>
  </si>
  <si>
    <t>ДОХОДЫ/РАСХОДЫ ПО ВОССТАНОВЛЕНИЮ ОБЕСЦЕНЕНИЯ/(ОБЕСЦЕНЕНИЮ) НЕФИНАНСОВЫХ АКТИВОВ</t>
  </si>
  <si>
    <t>Краткосрочная предоплата</t>
  </si>
  <si>
    <t>Долгорочная предоплата</t>
  </si>
  <si>
    <t>Налоги</t>
  </si>
  <si>
    <t>Денежные средства</t>
  </si>
  <si>
    <t>ДОХОДЫ</t>
  </si>
  <si>
    <t>Доходы по изменению рыночной цены золота</t>
  </si>
  <si>
    <t>Доход от операционной аренды</t>
  </si>
  <si>
    <t>Доход от реализации основных средств</t>
  </si>
  <si>
    <t>Доход от продажи материалов</t>
  </si>
  <si>
    <t>Расходы на электричество</t>
  </si>
  <si>
    <t>Доходы от лаборатории</t>
  </si>
  <si>
    <t>Денежные потоки от операционной деятельности</t>
  </si>
  <si>
    <t>Прибыль до подоходного налога</t>
  </si>
  <si>
    <t>Корректировки на:</t>
  </si>
  <si>
    <t>Износ и амортизацию</t>
  </si>
  <si>
    <t>Убыток(доход) от выбытия основных средств и нематериальных активов, нетто</t>
  </si>
  <si>
    <t>Списание обязательств</t>
  </si>
  <si>
    <t>Расходы по вознаграждению работникам с установленными выплатами</t>
  </si>
  <si>
    <t>Отрицательную/(положительную) курсовую разницу</t>
  </si>
  <si>
    <t>Начисление/(восстановление) по обесценению основных средств</t>
  </si>
  <si>
    <t>Восстановление убытка от обесцененения предоплат</t>
  </si>
  <si>
    <t>(Восстановление)/начисление расходов по созданию резерва под ожидаемые кредитные убытки</t>
  </si>
  <si>
    <t>Начисление/(восстановление) резерва по списанию товарно-материальных запасов до чистой стоимости реализации</t>
  </si>
  <si>
    <t>Изменения в обротном капитале:</t>
  </si>
  <si>
    <t>Изменения в товарно-материальных запасах</t>
  </si>
  <si>
    <t>Изменения в НДС и прочих налогах</t>
  </si>
  <si>
    <t>Изменения в торговой и прочей дебиторской задолженности</t>
  </si>
  <si>
    <t>Изменения в прочих нефинансовых активах</t>
  </si>
  <si>
    <t>Изменение в предоплате за товары и услуги</t>
  </si>
  <si>
    <t>Изменения в торговой кредиторской задолженности</t>
  </si>
  <si>
    <t>Изменения в прочих финансовых обязательствах</t>
  </si>
  <si>
    <t>Изменения в обязательствах по договорам с покупателями</t>
  </si>
  <si>
    <t>Изменения в прочих нефинансовых обязательствах</t>
  </si>
  <si>
    <t>Поступления денежных средст от операционной деятельности</t>
  </si>
  <si>
    <t>Подоходный налог уплаченный</t>
  </si>
  <si>
    <t>Проценты полученные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</si>
  <si>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</si>
  <si>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</si>
  <si>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</si>
  <si>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Размещение депозитов</t>
  </si>
  <si>
    <t>Погашение выданного займа</t>
  </si>
  <si>
    <t>Реализация основных средств</t>
  </si>
  <si>
    <t>Выдача займов</t>
  </si>
  <si>
    <t>Приобретение активов по разведке и оценке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</si>
  <si>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</si>
  <si>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</si>
  <si>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Поступления от займов</t>
  </si>
  <si>
    <t>Выплата займов</t>
  </si>
  <si>
    <t>Погашение прочих финансовых обязательств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</si>
  <si>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</si>
  <si>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</si>
  <si>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Чистая курсовая разница</t>
  </si>
  <si>
    <t>Изменение в резерве под ожидаемые кредитные убытки</t>
  </si>
  <si>
    <t>Денежные средства и их эквиваленты на 1 января</t>
  </si>
  <si>
    <t>Вознаграждение менеджера</t>
  </si>
  <si>
    <t>Денежные средства и их эквиваленты на 31 марта</t>
  </si>
  <si>
    <t>Сырье и расходные материалы</t>
  </si>
  <si>
    <t>Незавершенное производство</t>
  </si>
  <si>
    <t>Расходы по текущему подоходному налогу</t>
  </si>
  <si>
    <t>Расходы/(экономия) по отложенному подоходному налогу</t>
  </si>
  <si>
    <t>Убыток за период</t>
  </si>
  <si>
    <t>10.</t>
  </si>
  <si>
    <t>14-15</t>
  </si>
  <si>
    <t xml:space="preserve">Наименование: АО "Горно металлургический концерн Казахалтын" </t>
  </si>
  <si>
    <t>неаудированная консолидированная финансовая отчетность</t>
  </si>
  <si>
    <t>КОНСОЛИДИРОВАННЫЙ ОТЧЕТ ОБ ИЗМЕНЕНИЯХ В КАПИТАЛЕ</t>
  </si>
  <si>
    <t>Все суммы в тысячах тенге</t>
  </si>
  <si>
    <t>Прибыль за год</t>
  </si>
  <si>
    <t>Модификация займа, полученного от Акционера</t>
  </si>
  <si>
    <t>Директор по финансам и экономике</t>
  </si>
  <si>
    <t>Каракесов Р.М.</t>
  </si>
  <si>
    <t>Главный бухгалтер</t>
  </si>
  <si>
    <t>Жунусова К.С.</t>
  </si>
  <si>
    <t>за три месяца, закончившихся 31 марта 2020 года</t>
  </si>
  <si>
    <t>Признание дисконта по займам, в отношении которых связанные стороны предоставили гарантии</t>
  </si>
  <si>
    <t>На 31 марта 2020 года (неаудированные)</t>
  </si>
  <si>
    <t>На 31 декабря 2019 года (аудированные)</t>
  </si>
  <si>
    <t>На 31 декабря 2018 года  (аудированные)</t>
  </si>
  <si>
    <t>3 месяца 2020 г. (неаудированные)</t>
  </si>
  <si>
    <t>3 месяца 2019 г. (неаудированные)</t>
  </si>
  <si>
    <t xml:space="preserve"> ПРОМЕЖУТОЧНЫЙ КОНСОЛИДИРОВАННЫЙ ОТЧЕТ О ДВИЖЕНИИ ДЕНЕЖНЫХ СРЕДСТВ за три месяца, закончившихся 31  марта 2020 года</t>
  </si>
  <si>
    <t xml:space="preserve">ПРОМЕЖУТОЧНЫЙ КОНСОЛИДИРОВАННЫЙ ОТЧЕТ О ПРИБЫЛИ ИЛИ УБЫТКЕ </t>
  </si>
  <si>
    <t>3 месяца 2020 года 
(неаудированные)</t>
  </si>
  <si>
    <t>3 месяца 2019 года 
(неаудированные)</t>
  </si>
  <si>
    <t>И ПРОЧЕМ СОВОКУПНОМ ДОХОДЕ за три месяца, закончившихся 31 марта 2020 года</t>
  </si>
  <si>
    <t>(Убыток)/прибыль до налогооблажения</t>
  </si>
  <si>
    <t>(Убыток)/прибыль за период</t>
  </si>
  <si>
    <t>Прочий совокупный доход за период</t>
  </si>
  <si>
    <t xml:space="preserve">(Убыток)/прибыль на акцию : </t>
  </si>
  <si>
    <t>Итого совокупный (убыток)/доход за период, за вычетом налогов</t>
  </si>
  <si>
    <t>КОНСОЛИДИРОВАННЫЙ ОТЧЕТ О ФИНАНСОВОМ ПОЛОЖЕНИИ</t>
  </si>
  <si>
    <t>все суммы в тысячах тенге</t>
  </si>
  <si>
    <t>31 марта 2020 года
( неаудированные)</t>
  </si>
  <si>
    <t>31 декабря 2019 года
(аудированные)</t>
  </si>
  <si>
    <t>АКТИВЫ</t>
  </si>
  <si>
    <t>Справочно: балансовая стоимость  простой акции, тенге</t>
  </si>
  <si>
    <t>по состоянию на 31 марта 2020 года</t>
  </si>
  <si>
    <t>Восстановление убытка от обесценения нефинансовых активов, нетто</t>
  </si>
  <si>
    <t>(Начисление)/восстановление убытка от обесценения финансовых активов, нетто</t>
  </si>
  <si>
    <t>Разводненный (-ая) (убыток)/прибыль за период, приходящийся (-) аяся на держателей обыкновенных акций материнской компании (в тенге)</t>
  </si>
  <si>
    <t xml:space="preserve">Базовый (-ая) (убыток)/прибыль за период, приходящийся 
(-аяся) на держателей обыкновенных акций материнской компании (в тенге)
</t>
  </si>
  <si>
    <t>Расходы по подоходному налогу</t>
  </si>
  <si>
    <t>На 1 января 2019 года</t>
  </si>
  <si>
    <t xml:space="preserve">Амортизация дисконта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</si>
</sst>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#,##0\ &quot;₽&quot;;\-#,##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-* #,##0\ _₽_-;\-* #,##0\ _₽_-;_-* &quot;-&quot;??\ _₽_-;_-@_-"/>
    <numFmt numFmtId="170" formatCode="_ * #,##0_ ;_ * \-#,##0_ ;_ * &quot;-&quot;_ ;_ @_ "/>
    <numFmt numFmtId="171" formatCode="0_);\(0\)"/>
    <numFmt numFmtId="172" formatCode="General_)"/>
    <numFmt numFmtId="173" formatCode="#,##0;\-#,##0;&quot;-&quot;"/>
    <numFmt numFmtId="174" formatCode="_-* #,##0.00_р_._-;\-* #,##0.00_р_._-;_-* &quot;-&quot;??_р_._-;_-@_-"/>
    <numFmt numFmtId="175" formatCode="_(* #,##0.0_);_(* \(#,##0.0\);_(* &quot;-&quot;?_);_(@_)"/>
    <numFmt numFmtId="176" formatCode="* \(#,##0\);* #,##0_);&quot;-&quot;??_);@"/>
    <numFmt numFmtId="177" formatCode="_(&quot;$&quot;* #,##0.00_);_(&quot;$&quot;* \(#,##0.00\);_(&quot;$&quot;* &quot;-&quot;??_);_(@_)"/>
    <numFmt numFmtId="178" formatCode="* #,##0_);* \(#,##0\);&quot;-&quot;??_);@"/>
    <numFmt numFmtId="179" formatCode="[$-409]d/mmm/yy;@"/>
    <numFmt numFmtId="180" formatCode="\(#,##0.0\)"/>
    <numFmt numFmtId="181" formatCode="#,##0\ &quot;?.&quot;;\-#,##0\ &quot;?.&quot;"/>
    <numFmt numFmtId="182" formatCode="0%_);\(0%\)"/>
    <numFmt numFmtId="183" formatCode="0.00%_);\(0.00%\)"/>
    <numFmt numFmtId="184" formatCode="mm/dd/yy"/>
    <numFmt numFmtId="185" formatCode="_-* #,##0.00&quot;р.&quot;_-;\-* #,##0.00&quot;р.&quot;_-;_-* &quot;-&quot;??&quot;р.&quot;_-;_-@_-"/>
    <numFmt numFmtId="186" formatCode="_-* #,##0.00_-;\-* #,##0.00_-;_-* &quot;-&quot;??_-;_-@_-"/>
    <numFmt numFmtId="187" formatCode="_-* #,##0.0000\ _₽_-;\-* #,##0.0000\ _₽_-;_-* &quot;-&quot;????\ _₽_-;_-@_-"/>
  </numFmts>
  <fonts count="14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i/>
      <sz val="10"/>
      <color rgb="FFFF0000"/>
      <name val="Cambria"/>
      <family val="1"/>
      <charset val="204"/>
      <scheme val="major"/>
    </font>
    <font>
      <b/>
      <sz val="9"/>
      <color theme="1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i/>
      <sz val="9"/>
      <color rgb="FFFF0000"/>
      <name val="Cambria"/>
      <family val="1"/>
      <charset val="204"/>
      <scheme val="major"/>
    </font>
    <font>
      <sz val="9"/>
      <color rgb="FFFF0000"/>
      <name val="Cambria"/>
      <family val="1"/>
      <charset val="204"/>
      <scheme val="major"/>
    </font>
    <font>
      <i/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Arial Narrow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b/>
      <sz val="10"/>
      <color indexed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10"/>
      <name val="Helv"/>
      <family val="2"/>
    </font>
    <font>
      <sz val="9"/>
      <color indexed="8"/>
      <name val="Verdana"/>
      <family val="2"/>
    </font>
    <font>
      <sz val="10"/>
      <color theme="0"/>
      <name val="Arial"/>
      <family val="2"/>
    </font>
    <font>
      <sz val="9"/>
      <color indexed="9"/>
      <name val="Verdana"/>
      <family val="2"/>
    </font>
    <font>
      <sz val="10"/>
      <color rgb="FF9C0006"/>
      <name val="Arial"/>
      <family val="2"/>
    </font>
    <font>
      <sz val="9"/>
      <color indexed="20"/>
      <name val="Verdana"/>
      <family val="2"/>
    </font>
    <font>
      <sz val="12"/>
      <name val="Tms Rmn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color indexed="8"/>
      <name val="Arial"/>
      <family val="2"/>
    </font>
    <font>
      <b/>
      <sz val="10"/>
      <color rgb="FFFA7D00"/>
      <name val="Arial"/>
      <family val="2"/>
    </font>
    <font>
      <b/>
      <sz val="9"/>
      <color indexed="52"/>
      <name val="Verdana"/>
      <family val="2"/>
    </font>
    <font>
      <b/>
      <sz val="11"/>
      <name val="Comic Sans MS"/>
      <family val="4"/>
    </font>
    <font>
      <b/>
      <sz val="10"/>
      <color theme="0"/>
      <name val="Arial"/>
      <family val="2"/>
    </font>
    <font>
      <b/>
      <sz val="9"/>
      <color indexed="9"/>
      <name val="Verdana"/>
      <family val="2"/>
    </font>
    <font>
      <sz val="12"/>
      <name val="Times New Roman"/>
      <family val="1"/>
      <charset val="204"/>
    </font>
    <font>
      <sz val="10"/>
      <name val="MS Serif"/>
      <family val="1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9"/>
      <name val="Arial Cyr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i/>
      <sz val="10"/>
      <color rgb="FF7F7F7F"/>
      <name val="Arial"/>
      <family val="2"/>
    </font>
    <font>
      <i/>
      <sz val="9"/>
      <color indexed="23"/>
      <name val="Verdana"/>
      <family val="2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sz val="10"/>
      <color rgb="FF006100"/>
      <name val="Arial"/>
      <family val="2"/>
    </font>
    <font>
      <sz val="9"/>
      <color indexed="17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Verdana"/>
      <family val="2"/>
    </font>
    <font>
      <b/>
      <sz val="13"/>
      <color theme="3"/>
      <name val="Arial"/>
      <family val="2"/>
    </font>
    <font>
      <b/>
      <sz val="13"/>
      <color indexed="56"/>
      <name val="Verdana"/>
      <family val="2"/>
    </font>
    <font>
      <b/>
      <sz val="11"/>
      <color theme="3"/>
      <name val="Arial"/>
      <family val="2"/>
    </font>
    <font>
      <b/>
      <sz val="11"/>
      <color indexed="56"/>
      <name val="Verdana"/>
      <family val="2"/>
    </font>
    <font>
      <u/>
      <sz val="8.1999999999999993"/>
      <color theme="10"/>
      <name val="Arial"/>
      <family val="2"/>
      <charset val="204"/>
    </font>
    <font>
      <sz val="10"/>
      <color rgb="FF3F3F76"/>
      <name val="Arial"/>
      <family val="2"/>
    </font>
    <font>
      <sz val="9"/>
      <color indexed="62"/>
      <name val="Verdan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rgb="FFFA7D00"/>
      <name val="Arial"/>
      <family val="2"/>
    </font>
    <font>
      <sz val="9"/>
      <color indexed="52"/>
      <name val="Verdana"/>
      <family val="2"/>
    </font>
    <font>
      <b/>
      <sz val="8"/>
      <color indexed="55"/>
      <name val="Comic Sans MS"/>
      <family val="4"/>
    </font>
    <font>
      <sz val="10"/>
      <color rgb="FF9C6500"/>
      <name val="Arial"/>
      <family val="2"/>
    </font>
    <font>
      <sz val="9"/>
      <color indexed="60"/>
      <name val="Verdana"/>
      <family val="2"/>
    </font>
    <font>
      <sz val="10"/>
      <name val="Arial Cyr"/>
      <charset val="204"/>
    </font>
    <font>
      <sz val="9"/>
      <color theme="1"/>
      <name val="EYInterstate Light"/>
      <family val="2"/>
    </font>
    <font>
      <sz val="11"/>
      <color indexed="8"/>
      <name val="Calibri"/>
      <family val="2"/>
      <charset val="204"/>
    </font>
    <font>
      <sz val="11"/>
      <name val="Times New Roman Cyr"/>
      <charset val="204"/>
    </font>
    <font>
      <b/>
      <sz val="10"/>
      <color rgb="FF3F3F3F"/>
      <name val="Arial"/>
      <family val="2"/>
    </font>
    <font>
      <b/>
      <sz val="9"/>
      <color indexed="63"/>
      <name val="Verdana"/>
      <family val="2"/>
    </font>
    <font>
      <sz val="8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9"/>
      <color indexed="8"/>
      <name val="Verdana"/>
      <family val="2"/>
    </font>
    <font>
      <sz val="10"/>
      <color rgb="FFFF0000"/>
      <name val="Arial"/>
      <family val="2"/>
    </font>
    <font>
      <sz val="9"/>
      <color indexed="10"/>
      <name val="Verdana"/>
      <family val="2"/>
    </font>
    <font>
      <u/>
      <sz val="10"/>
      <color indexed="12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10"/>
      <name val="Arial Cyr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48">
    <xf numFmtId="0" fontId="0" fillId="0" borderId="0"/>
    <xf numFmtId="0" fontId="15" fillId="0" borderId="0"/>
    <xf numFmtId="0" fontId="15" fillId="0" borderId="0"/>
    <xf numFmtId="166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" fillId="0" borderId="0"/>
    <xf numFmtId="0" fontId="18" fillId="0" borderId="0">
      <alignment horizontal="left"/>
    </xf>
    <xf numFmtId="0" fontId="15" fillId="0" borderId="0"/>
    <xf numFmtId="0" fontId="1" fillId="0" borderId="0"/>
    <xf numFmtId="0" fontId="42" fillId="0" borderId="0"/>
    <xf numFmtId="166" fontId="6" fillId="0" borderId="0" applyFont="0" applyFill="0" applyBorder="0" applyAlignment="0" applyProtection="0"/>
    <xf numFmtId="0" fontId="45" fillId="0" borderId="0"/>
    <xf numFmtId="0" fontId="1" fillId="0" borderId="0"/>
    <xf numFmtId="0" fontId="1" fillId="0" borderId="0"/>
    <xf numFmtId="0" fontId="61" fillId="0" borderId="0"/>
    <xf numFmtId="170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5" fillId="0" borderId="0"/>
    <xf numFmtId="0" fontId="66" fillId="0" borderId="0"/>
    <xf numFmtId="0" fontId="67" fillId="0" borderId="0"/>
    <xf numFmtId="0" fontId="65" fillId="0" borderId="0"/>
    <xf numFmtId="0" fontId="19" fillId="0" borderId="0"/>
    <xf numFmtId="0" fontId="65" fillId="0" borderId="0"/>
    <xf numFmtId="0" fontId="45" fillId="14" borderId="0" applyNumberFormat="0" applyBorder="0" applyAlignment="0" applyProtection="0"/>
    <xf numFmtId="0" fontId="6" fillId="14" borderId="0" applyNumberFormat="0" applyBorder="0" applyAlignment="0" applyProtection="0"/>
    <xf numFmtId="0" fontId="68" fillId="38" borderId="0" applyNumberFormat="0" applyBorder="0" applyAlignment="0" applyProtection="0"/>
    <xf numFmtId="0" fontId="15" fillId="14" borderId="0" applyNumberFormat="0" applyBorder="0" applyAlignment="0" applyProtection="0"/>
    <xf numFmtId="0" fontId="45" fillId="18" borderId="0" applyNumberFormat="0" applyBorder="0" applyAlignment="0" applyProtection="0"/>
    <xf numFmtId="0" fontId="6" fillId="18" borderId="0" applyNumberFormat="0" applyBorder="0" applyAlignment="0" applyProtection="0"/>
    <xf numFmtId="0" fontId="68" fillId="39" borderId="0" applyNumberFormat="0" applyBorder="0" applyAlignment="0" applyProtection="0"/>
    <xf numFmtId="0" fontId="15" fillId="18" borderId="0" applyNumberFormat="0" applyBorder="0" applyAlignment="0" applyProtection="0"/>
    <xf numFmtId="0" fontId="45" fillId="22" borderId="0" applyNumberFormat="0" applyBorder="0" applyAlignment="0" applyProtection="0"/>
    <xf numFmtId="0" fontId="6" fillId="22" borderId="0" applyNumberFormat="0" applyBorder="0" applyAlignment="0" applyProtection="0"/>
    <xf numFmtId="0" fontId="68" fillId="40" borderId="0" applyNumberFormat="0" applyBorder="0" applyAlignment="0" applyProtection="0"/>
    <xf numFmtId="0" fontId="15" fillId="22" borderId="0" applyNumberFormat="0" applyBorder="0" applyAlignment="0" applyProtection="0"/>
    <xf numFmtId="0" fontId="45" fillId="26" borderId="0" applyNumberFormat="0" applyBorder="0" applyAlignment="0" applyProtection="0"/>
    <xf numFmtId="0" fontId="6" fillId="26" borderId="0" applyNumberFormat="0" applyBorder="0" applyAlignment="0" applyProtection="0"/>
    <xf numFmtId="0" fontId="68" fillId="41" borderId="0" applyNumberFormat="0" applyBorder="0" applyAlignment="0" applyProtection="0"/>
    <xf numFmtId="0" fontId="15" fillId="26" borderId="0" applyNumberFormat="0" applyBorder="0" applyAlignment="0" applyProtection="0"/>
    <xf numFmtId="0" fontId="45" fillId="30" borderId="0" applyNumberFormat="0" applyBorder="0" applyAlignment="0" applyProtection="0"/>
    <xf numFmtId="0" fontId="6" fillId="30" borderId="0" applyNumberFormat="0" applyBorder="0" applyAlignment="0" applyProtection="0"/>
    <xf numFmtId="0" fontId="68" fillId="42" borderId="0" applyNumberFormat="0" applyBorder="0" applyAlignment="0" applyProtection="0"/>
    <xf numFmtId="0" fontId="15" fillId="30" borderId="0" applyNumberFormat="0" applyBorder="0" applyAlignment="0" applyProtection="0"/>
    <xf numFmtId="0" fontId="45" fillId="34" borderId="0" applyNumberFormat="0" applyBorder="0" applyAlignment="0" applyProtection="0"/>
    <xf numFmtId="0" fontId="6" fillId="34" borderId="0" applyNumberFormat="0" applyBorder="0" applyAlignment="0" applyProtection="0"/>
    <xf numFmtId="0" fontId="68" fillId="43" borderId="0" applyNumberFormat="0" applyBorder="0" applyAlignment="0" applyProtection="0"/>
    <xf numFmtId="0" fontId="15" fillId="34" borderId="0" applyNumberFormat="0" applyBorder="0" applyAlignment="0" applyProtection="0"/>
    <xf numFmtId="0" fontId="45" fillId="15" borderId="0" applyNumberFormat="0" applyBorder="0" applyAlignment="0" applyProtection="0"/>
    <xf numFmtId="0" fontId="6" fillId="15" borderId="0" applyNumberFormat="0" applyBorder="0" applyAlignment="0" applyProtection="0"/>
    <xf numFmtId="0" fontId="68" fillId="44" borderId="0" applyNumberFormat="0" applyBorder="0" applyAlignment="0" applyProtection="0"/>
    <xf numFmtId="0" fontId="15" fillId="15" borderId="0" applyNumberFormat="0" applyBorder="0" applyAlignment="0" applyProtection="0"/>
    <xf numFmtId="0" fontId="45" fillId="19" borderId="0" applyNumberFormat="0" applyBorder="0" applyAlignment="0" applyProtection="0"/>
    <xf numFmtId="0" fontId="6" fillId="19" borderId="0" applyNumberFormat="0" applyBorder="0" applyAlignment="0" applyProtection="0"/>
    <xf numFmtId="0" fontId="68" fillId="45" borderId="0" applyNumberFormat="0" applyBorder="0" applyAlignment="0" applyProtection="0"/>
    <xf numFmtId="0" fontId="15" fillId="19" borderId="0" applyNumberFormat="0" applyBorder="0" applyAlignment="0" applyProtection="0"/>
    <xf numFmtId="0" fontId="45" fillId="23" borderId="0" applyNumberFormat="0" applyBorder="0" applyAlignment="0" applyProtection="0"/>
    <xf numFmtId="0" fontId="6" fillId="23" borderId="0" applyNumberFormat="0" applyBorder="0" applyAlignment="0" applyProtection="0"/>
    <xf numFmtId="0" fontId="68" fillId="46" borderId="0" applyNumberFormat="0" applyBorder="0" applyAlignment="0" applyProtection="0"/>
    <xf numFmtId="0" fontId="15" fillId="23" borderId="0" applyNumberFormat="0" applyBorder="0" applyAlignment="0" applyProtection="0"/>
    <xf numFmtId="0" fontId="45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41" borderId="0" applyNumberFormat="0" applyBorder="0" applyAlignment="0" applyProtection="0"/>
    <xf numFmtId="0" fontId="15" fillId="27" borderId="0" applyNumberFormat="0" applyBorder="0" applyAlignment="0" applyProtection="0"/>
    <xf numFmtId="0" fontId="45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44" borderId="0" applyNumberFormat="0" applyBorder="0" applyAlignment="0" applyProtection="0"/>
    <xf numFmtId="0" fontId="15" fillId="31" borderId="0" applyNumberFormat="0" applyBorder="0" applyAlignment="0" applyProtection="0"/>
    <xf numFmtId="0" fontId="45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47" borderId="0" applyNumberFormat="0" applyBorder="0" applyAlignment="0" applyProtection="0"/>
    <xf numFmtId="0" fontId="15" fillId="35" borderId="0" applyNumberFormat="0" applyBorder="0" applyAlignment="0" applyProtection="0"/>
    <xf numFmtId="0" fontId="69" fillId="16" borderId="0" applyNumberFormat="0" applyBorder="0" applyAlignment="0" applyProtection="0"/>
    <xf numFmtId="0" fontId="60" fillId="16" borderId="0" applyNumberFormat="0" applyBorder="0" applyAlignment="0" applyProtection="0"/>
    <xf numFmtId="0" fontId="70" fillId="48" borderId="0" applyNumberFormat="0" applyBorder="0" applyAlignment="0" applyProtection="0"/>
    <xf numFmtId="0" fontId="69" fillId="20" borderId="0" applyNumberFormat="0" applyBorder="0" applyAlignment="0" applyProtection="0"/>
    <xf numFmtId="0" fontId="60" fillId="20" borderId="0" applyNumberFormat="0" applyBorder="0" applyAlignment="0" applyProtection="0"/>
    <xf numFmtId="0" fontId="70" fillId="45" borderId="0" applyNumberFormat="0" applyBorder="0" applyAlignment="0" applyProtection="0"/>
    <xf numFmtId="0" fontId="69" fillId="24" borderId="0" applyNumberFormat="0" applyBorder="0" applyAlignment="0" applyProtection="0"/>
    <xf numFmtId="0" fontId="60" fillId="24" borderId="0" applyNumberFormat="0" applyBorder="0" applyAlignment="0" applyProtection="0"/>
    <xf numFmtId="0" fontId="70" fillId="46" borderId="0" applyNumberFormat="0" applyBorder="0" applyAlignment="0" applyProtection="0"/>
    <xf numFmtId="0" fontId="69" fillId="28" borderId="0" applyNumberFormat="0" applyBorder="0" applyAlignment="0" applyProtection="0"/>
    <xf numFmtId="0" fontId="60" fillId="28" borderId="0" applyNumberFormat="0" applyBorder="0" applyAlignment="0" applyProtection="0"/>
    <xf numFmtId="0" fontId="70" fillId="49" borderId="0" applyNumberFormat="0" applyBorder="0" applyAlignment="0" applyProtection="0"/>
    <xf numFmtId="0" fontId="69" fillId="32" borderId="0" applyNumberFormat="0" applyBorder="0" applyAlignment="0" applyProtection="0"/>
    <xf numFmtId="0" fontId="60" fillId="32" borderId="0" applyNumberFormat="0" applyBorder="0" applyAlignment="0" applyProtection="0"/>
    <xf numFmtId="0" fontId="70" fillId="50" borderId="0" applyNumberFormat="0" applyBorder="0" applyAlignment="0" applyProtection="0"/>
    <xf numFmtId="0" fontId="69" fillId="36" borderId="0" applyNumberFormat="0" applyBorder="0" applyAlignment="0" applyProtection="0"/>
    <xf numFmtId="0" fontId="60" fillId="36" borderId="0" applyNumberFormat="0" applyBorder="0" applyAlignment="0" applyProtection="0"/>
    <xf numFmtId="0" fontId="70" fillId="51" borderId="0" applyNumberFormat="0" applyBorder="0" applyAlignment="0" applyProtection="0"/>
    <xf numFmtId="0" fontId="69" fillId="13" borderId="0" applyNumberFormat="0" applyBorder="0" applyAlignment="0" applyProtection="0"/>
    <xf numFmtId="0" fontId="60" fillId="13" borderId="0" applyNumberFormat="0" applyBorder="0" applyAlignment="0" applyProtection="0"/>
    <xf numFmtId="0" fontId="70" fillId="52" borderId="0" applyNumberFormat="0" applyBorder="0" applyAlignment="0" applyProtection="0"/>
    <xf numFmtId="0" fontId="69" fillId="17" borderId="0" applyNumberFormat="0" applyBorder="0" applyAlignment="0" applyProtection="0"/>
    <xf numFmtId="0" fontId="60" fillId="17" borderId="0" applyNumberFormat="0" applyBorder="0" applyAlignment="0" applyProtection="0"/>
    <xf numFmtId="0" fontId="70" fillId="53" borderId="0" applyNumberFormat="0" applyBorder="0" applyAlignment="0" applyProtection="0"/>
    <xf numFmtId="0" fontId="69" fillId="21" borderId="0" applyNumberFormat="0" applyBorder="0" applyAlignment="0" applyProtection="0"/>
    <xf numFmtId="0" fontId="60" fillId="21" borderId="0" applyNumberFormat="0" applyBorder="0" applyAlignment="0" applyProtection="0"/>
    <xf numFmtId="0" fontId="70" fillId="54" borderId="0" applyNumberFormat="0" applyBorder="0" applyAlignment="0" applyProtection="0"/>
    <xf numFmtId="0" fontId="69" fillId="25" borderId="0" applyNumberFormat="0" applyBorder="0" applyAlignment="0" applyProtection="0"/>
    <xf numFmtId="0" fontId="60" fillId="25" borderId="0" applyNumberFormat="0" applyBorder="0" applyAlignment="0" applyProtection="0"/>
    <xf numFmtId="0" fontId="70" fillId="49" borderId="0" applyNumberFormat="0" applyBorder="0" applyAlignment="0" applyProtection="0"/>
    <xf numFmtId="0" fontId="69" fillId="29" borderId="0" applyNumberFormat="0" applyBorder="0" applyAlignment="0" applyProtection="0"/>
    <xf numFmtId="0" fontId="60" fillId="29" borderId="0" applyNumberFormat="0" applyBorder="0" applyAlignment="0" applyProtection="0"/>
    <xf numFmtId="0" fontId="70" fillId="50" borderId="0" applyNumberFormat="0" applyBorder="0" applyAlignment="0" applyProtection="0"/>
    <xf numFmtId="0" fontId="69" fillId="33" borderId="0" applyNumberFormat="0" applyBorder="0" applyAlignment="0" applyProtection="0"/>
    <xf numFmtId="0" fontId="60" fillId="33" borderId="0" applyNumberFormat="0" applyBorder="0" applyAlignment="0" applyProtection="0"/>
    <xf numFmtId="0" fontId="70" fillId="55" borderId="0" applyNumberFormat="0" applyBorder="0" applyAlignment="0" applyProtection="0"/>
    <xf numFmtId="0" fontId="71" fillId="7" borderId="0" applyNumberFormat="0" applyBorder="0" applyAlignment="0" applyProtection="0"/>
    <xf numFmtId="0" fontId="52" fillId="7" borderId="0" applyNumberFormat="0" applyBorder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  <xf numFmtId="49" fontId="74" fillId="0" borderId="0" applyFill="0" applyBorder="0">
      <alignment horizontal="left"/>
    </xf>
    <xf numFmtId="172" fontId="75" fillId="0" borderId="0" applyFill="0" applyBorder="0">
      <alignment horizontal="left"/>
    </xf>
    <xf numFmtId="49" fontId="76" fillId="0" borderId="0" applyFill="0" applyBorder="0">
      <alignment horizontal="left"/>
    </xf>
    <xf numFmtId="2" fontId="77" fillId="0" borderId="0" applyFill="0" applyBorder="0">
      <alignment horizontal="left"/>
    </xf>
    <xf numFmtId="173" fontId="78" fillId="0" borderId="0" applyFill="0" applyBorder="0" applyAlignment="0"/>
    <xf numFmtId="0" fontId="79" fillId="10" borderId="14" applyNumberFormat="0" applyAlignment="0" applyProtection="0"/>
    <xf numFmtId="0" fontId="56" fillId="10" borderId="14" applyNumberFormat="0" applyAlignment="0" applyProtection="0"/>
    <xf numFmtId="0" fontId="80" fillId="56" borderId="23" applyNumberFormat="0" applyAlignment="0" applyProtection="0"/>
    <xf numFmtId="38" fontId="75" fillId="0" borderId="0">
      <alignment horizontal="left"/>
    </xf>
    <xf numFmtId="172" fontId="81" fillId="0" borderId="0"/>
    <xf numFmtId="0" fontId="82" fillId="11" borderId="17" applyNumberFormat="0" applyAlignment="0" applyProtection="0"/>
    <xf numFmtId="0" fontId="58" fillId="11" borderId="17" applyNumberFormat="0" applyAlignment="0" applyProtection="0"/>
    <xf numFmtId="0" fontId="83" fillId="57" borderId="24" applyNumberFormat="0" applyAlignment="0" applyProtection="0"/>
    <xf numFmtId="0" fontId="17" fillId="0" borderId="8">
      <alignment horizontal="center"/>
    </xf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8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5" fillId="0" borderId="0" applyNumberFormat="0" applyAlignment="0">
      <alignment horizontal="left"/>
    </xf>
    <xf numFmtId="42" fontId="86" fillId="4" borderId="0" applyBorder="0"/>
    <xf numFmtId="41" fontId="86" fillId="4" borderId="7" applyBorder="0"/>
    <xf numFmtId="175" fontId="86" fillId="4" borderId="7" applyBorder="0"/>
    <xf numFmtId="9" fontId="86" fillId="4" borderId="22" applyBorder="0"/>
    <xf numFmtId="44" fontId="86" fillId="4" borderId="0" applyBorder="0"/>
    <xf numFmtId="43" fontId="86" fillId="4" borderId="25" applyBorder="0"/>
    <xf numFmtId="176" fontId="87" fillId="0" borderId="0" applyFill="0" applyBorder="0" applyProtection="0"/>
    <xf numFmtId="176" fontId="87" fillId="0" borderId="9" applyFill="0" applyProtection="0"/>
    <xf numFmtId="176" fontId="87" fillId="0" borderId="2" applyFill="0" applyProtection="0"/>
    <xf numFmtId="177" fontId="15" fillId="0" borderId="0" applyFont="0" applyFill="0" applyBorder="0" applyAlignment="0" applyProtection="0"/>
    <xf numFmtId="172" fontId="74" fillId="4" borderId="8" applyNumberFormat="0" applyBorder="0" applyProtection="0">
      <alignment horizontal="right"/>
    </xf>
    <xf numFmtId="0" fontId="88" fillId="4" borderId="26" applyNumberFormat="0" applyFont="0" applyBorder="0" applyAlignment="0" applyProtection="0"/>
    <xf numFmtId="178" fontId="87" fillId="0" borderId="0" applyFill="0" applyBorder="0" applyProtection="0"/>
    <xf numFmtId="178" fontId="87" fillId="0" borderId="9" applyFill="0" applyProtection="0"/>
    <xf numFmtId="178" fontId="87" fillId="0" borderId="2" applyFill="0" applyProtection="0"/>
    <xf numFmtId="178" fontId="63" fillId="0" borderId="0" applyFill="0" applyBorder="0" applyProtection="0"/>
    <xf numFmtId="5" fontId="89" fillId="0" borderId="7" applyFont="0" applyBorder="0"/>
    <xf numFmtId="0" fontId="90" fillId="0" borderId="0" applyNumberFormat="0" applyFill="0" applyBorder="0" applyAlignment="0" applyProtection="0"/>
    <xf numFmtId="0" fontId="91" fillId="0" borderId="0" applyNumberFormat="0" applyAlignment="0">
      <alignment horizontal="left"/>
    </xf>
    <xf numFmtId="37" fontId="19" fillId="0" borderId="0"/>
    <xf numFmtId="0" fontId="9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1" fontId="94" fillId="0" borderId="0" applyFill="0" applyBorder="0">
      <alignment horizontal="left"/>
    </xf>
    <xf numFmtId="49" fontId="95" fillId="0" borderId="0">
      <alignment horizontal="left"/>
    </xf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43" fontId="77" fillId="0" borderId="0" applyFill="0" applyBorder="0"/>
    <xf numFmtId="41" fontId="77" fillId="0" borderId="22" applyFill="0" applyBorder="0"/>
    <xf numFmtId="42" fontId="77" fillId="0" borderId="0" applyFill="0" applyBorder="0"/>
    <xf numFmtId="0" fontId="97" fillId="6" borderId="0" applyNumberFormat="0" applyBorder="0" applyAlignment="0" applyProtection="0"/>
    <xf numFmtId="0" fontId="51" fillId="6" borderId="0" applyNumberFormat="0" applyBorder="0" applyAlignment="0" applyProtection="0"/>
    <xf numFmtId="0" fontId="98" fillId="40" borderId="0" applyNumberFormat="0" applyBorder="0" applyAlignment="0" applyProtection="0"/>
    <xf numFmtId="38" fontId="1" fillId="37" borderId="0" applyNumberFormat="0" applyBorder="0" applyAlignment="0" applyProtection="0"/>
    <xf numFmtId="0" fontId="99" fillId="0" borderId="27" applyNumberFormat="0" applyAlignment="0" applyProtection="0">
      <alignment horizontal="left" vertical="center"/>
    </xf>
    <xf numFmtId="0" fontId="99" fillId="0" borderId="21">
      <alignment horizontal="left" vertical="center"/>
    </xf>
    <xf numFmtId="14" fontId="100" fillId="58" borderId="4">
      <alignment horizontal="center" vertical="center" wrapText="1"/>
    </xf>
    <xf numFmtId="0" fontId="101" fillId="0" borderId="11" applyNumberFormat="0" applyFill="0" applyAlignment="0" applyProtection="0"/>
    <xf numFmtId="0" fontId="48" fillId="0" borderId="11" applyNumberFormat="0" applyFill="0" applyAlignment="0" applyProtection="0"/>
    <xf numFmtId="0" fontId="102" fillId="0" borderId="28" applyNumberFormat="0" applyFill="0" applyAlignment="0" applyProtection="0"/>
    <xf numFmtId="0" fontId="103" fillId="0" borderId="12" applyNumberFormat="0" applyFill="0" applyAlignment="0" applyProtection="0"/>
    <xf numFmtId="0" fontId="49" fillId="0" borderId="12" applyNumberFormat="0" applyFill="0" applyAlignment="0" applyProtection="0"/>
    <xf numFmtId="0" fontId="104" fillId="0" borderId="29" applyNumberFormat="0" applyFill="0" applyAlignment="0" applyProtection="0"/>
    <xf numFmtId="0" fontId="105" fillId="0" borderId="13" applyNumberFormat="0" applyFill="0" applyAlignment="0" applyProtection="0"/>
    <xf numFmtId="0" fontId="50" fillId="0" borderId="13" applyNumberFormat="0" applyFill="0" applyAlignment="0" applyProtection="0"/>
    <xf numFmtId="0" fontId="106" fillId="0" borderId="30" applyNumberForma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1" fillId="5" borderId="20" applyNumberFormat="0" applyBorder="0" applyAlignment="0" applyProtection="0"/>
    <xf numFmtId="0" fontId="108" fillId="9" borderId="14" applyNumberFormat="0" applyAlignment="0" applyProtection="0"/>
    <xf numFmtId="0" fontId="54" fillId="9" borderId="14" applyNumberFormat="0" applyAlignment="0" applyProtection="0"/>
    <xf numFmtId="0" fontId="109" fillId="43" borderId="23" applyNumberFormat="0" applyAlignment="0" applyProtection="0"/>
    <xf numFmtId="38" fontId="110" fillId="0" borderId="0"/>
    <xf numFmtId="38" fontId="111" fillId="0" borderId="0"/>
    <xf numFmtId="38" fontId="112" fillId="0" borderId="0"/>
    <xf numFmtId="38" fontId="113" fillId="0" borderId="0"/>
    <xf numFmtId="0" fontId="114" fillId="0" borderId="0"/>
    <xf numFmtId="0" fontId="114" fillId="0" borderId="0"/>
    <xf numFmtId="0" fontId="115" fillId="0" borderId="16" applyNumberFormat="0" applyFill="0" applyAlignment="0" applyProtection="0"/>
    <xf numFmtId="0" fontId="57" fillId="0" borderId="16" applyNumberFormat="0" applyFill="0" applyAlignment="0" applyProtection="0"/>
    <xf numFmtId="0" fontId="116" fillId="0" borderId="31" applyNumberFormat="0" applyFill="0" applyAlignment="0" applyProtection="0"/>
    <xf numFmtId="172" fontId="117" fillId="0" borderId="32" applyFill="0" applyBorder="0">
      <alignment horizontal="left"/>
    </xf>
    <xf numFmtId="0" fontId="118" fillId="8" borderId="0" applyNumberFormat="0" applyBorder="0" applyAlignment="0" applyProtection="0"/>
    <xf numFmtId="0" fontId="53" fillId="8" borderId="0" applyNumberFormat="0" applyBorder="0" applyAlignment="0" applyProtection="0"/>
    <xf numFmtId="0" fontId="119" fillId="59" borderId="0" applyNumberFormat="0" applyBorder="0" applyAlignment="0" applyProtection="0"/>
    <xf numFmtId="0" fontId="19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2" fillId="0" borderId="0"/>
    <xf numFmtId="0" fontId="15" fillId="0" borderId="0"/>
    <xf numFmtId="0" fontId="42" fillId="0" borderId="0"/>
    <xf numFmtId="0" fontId="42" fillId="0" borderId="0"/>
    <xf numFmtId="0" fontId="42" fillId="0" borderId="0"/>
    <xf numFmtId="0" fontId="120" fillId="0" borderId="0"/>
    <xf numFmtId="0" fontId="19" fillId="0" borderId="0"/>
    <xf numFmtId="0" fontId="19" fillId="0" borderId="0"/>
    <xf numFmtId="0" fontId="18" fillId="0" borderId="0"/>
    <xf numFmtId="0" fontId="15" fillId="0" borderId="0"/>
    <xf numFmtId="0" fontId="61" fillId="0" borderId="0"/>
    <xf numFmtId="0" fontId="19" fillId="0" borderId="0"/>
    <xf numFmtId="0" fontId="43" fillId="0" borderId="0"/>
    <xf numFmtId="0" fontId="121" fillId="0" borderId="0"/>
    <xf numFmtId="37" fontId="19" fillId="0" borderId="0"/>
    <xf numFmtId="0" fontId="15" fillId="0" borderId="0"/>
    <xf numFmtId="0" fontId="6" fillId="0" borderId="0"/>
    <xf numFmtId="0" fontId="16" fillId="0" borderId="0"/>
    <xf numFmtId="179" fontId="45" fillId="0" borderId="0"/>
    <xf numFmtId="0" fontId="45" fillId="0" borderId="0"/>
    <xf numFmtId="0" fontId="15" fillId="0" borderId="0"/>
    <xf numFmtId="0" fontId="15" fillId="0" borderId="0"/>
    <xf numFmtId="0" fontId="84" fillId="0" borderId="0"/>
    <xf numFmtId="0" fontId="15" fillId="0" borderId="0"/>
    <xf numFmtId="0" fontId="15" fillId="0" borderId="0"/>
    <xf numFmtId="0" fontId="15" fillId="0" borderId="0"/>
    <xf numFmtId="0" fontId="122" fillId="0" borderId="0"/>
    <xf numFmtId="0" fontId="43" fillId="0" borderId="0"/>
    <xf numFmtId="0" fontId="19" fillId="0" borderId="0"/>
    <xf numFmtId="0" fontId="6" fillId="0" borderId="0"/>
    <xf numFmtId="0" fontId="15" fillId="0" borderId="0"/>
    <xf numFmtId="0" fontId="45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45" fillId="0" borderId="0"/>
    <xf numFmtId="0" fontId="19" fillId="0" borderId="0"/>
    <xf numFmtId="0" fontId="45" fillId="12" borderId="18" applyNumberFormat="0" applyFont="0" applyAlignment="0" applyProtection="0"/>
    <xf numFmtId="0" fontId="6" fillId="12" borderId="18" applyNumberFormat="0" applyFont="0" applyAlignment="0" applyProtection="0"/>
    <xf numFmtId="0" fontId="68" fillId="60" borderId="5" applyNumberFormat="0" applyFont="0" applyAlignment="0" applyProtection="0"/>
    <xf numFmtId="41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175" fontId="77" fillId="0" borderId="0" applyFill="0" applyBorder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0" fontId="124" fillId="10" borderId="15" applyNumberFormat="0" applyAlignment="0" applyProtection="0"/>
    <xf numFmtId="0" fontId="55" fillId="10" borderId="15" applyNumberFormat="0" applyAlignment="0" applyProtection="0"/>
    <xf numFmtId="0" fontId="125" fillId="56" borderId="33" applyNumberFormat="0" applyAlignment="0" applyProtection="0"/>
    <xf numFmtId="182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22" applyFill="0" applyBorder="0"/>
    <xf numFmtId="44" fontId="77" fillId="0" borderId="0" applyFill="0" applyBorder="0"/>
    <xf numFmtId="43" fontId="77" fillId="0" borderId="0" applyFill="0" applyBorder="0"/>
    <xf numFmtId="184" fontId="126" fillId="0" borderId="0" applyNumberFormat="0" applyFill="0" applyBorder="0" applyAlignment="0" applyProtection="0">
      <alignment horizontal="left"/>
    </xf>
    <xf numFmtId="0" fontId="19" fillId="37" borderId="33" applyNumberFormat="0" applyProtection="0">
      <alignment horizontal="left" vertical="center" indent="1"/>
    </xf>
    <xf numFmtId="0" fontId="19" fillId="61" borderId="33" applyNumberFormat="0" applyProtection="0">
      <alignment horizontal="left" vertical="center" indent="1"/>
    </xf>
    <xf numFmtId="0" fontId="19" fillId="0" borderId="0"/>
    <xf numFmtId="0" fontId="127" fillId="0" borderId="0"/>
    <xf numFmtId="40" fontId="128" fillId="0" borderId="0" applyBorder="0">
      <alignment horizontal="right"/>
    </xf>
    <xf numFmtId="0" fontId="129" fillId="0" borderId="0">
      <alignment horizontal="center" vertical="top"/>
    </xf>
    <xf numFmtId="172" fontId="81" fillId="0" borderId="0" applyNumberFormat="0" applyFill="0" applyBorder="0"/>
    <xf numFmtId="0" fontId="1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19" applyNumberFormat="0" applyFill="0" applyAlignment="0" applyProtection="0"/>
    <xf numFmtId="0" fontId="7" fillId="0" borderId="19" applyNumberFormat="0" applyFill="0" applyAlignment="0" applyProtection="0"/>
    <xf numFmtId="0" fontId="133" fillId="0" borderId="34" applyNumberFormat="0" applyFill="0" applyAlignment="0" applyProtection="0"/>
    <xf numFmtId="0" fontId="1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74" fillId="4" borderId="8" applyFill="0" applyBorder="0">
      <alignment horizontal="right"/>
    </xf>
    <xf numFmtId="0" fontId="136" fillId="0" borderId="0" applyNumberFormat="0" applyFill="0" applyBorder="0" applyAlignment="0" applyProtection="0">
      <alignment vertical="top"/>
      <protection locked="0"/>
    </xf>
    <xf numFmtId="0" fontId="19" fillId="0" borderId="0"/>
    <xf numFmtId="3" fontId="120" fillId="0" borderId="0"/>
    <xf numFmtId="0" fontId="19" fillId="0" borderId="0"/>
    <xf numFmtId="0" fontId="6" fillId="0" borderId="0"/>
    <xf numFmtId="0" fontId="137" fillId="0" borderId="0"/>
    <xf numFmtId="0" fontId="19" fillId="0" borderId="0"/>
    <xf numFmtId="0" fontId="138" fillId="0" borderId="0" applyNumberFormat="0" applyFill="0" applyBorder="0" applyAlignment="0" applyProtection="0">
      <alignment vertical="top"/>
      <protection locked="0"/>
    </xf>
    <xf numFmtId="49" fontId="139" fillId="0" borderId="20" applyNumberFormat="0" applyFill="0" applyAlignment="0" applyProtection="0"/>
    <xf numFmtId="49" fontId="139" fillId="0" borderId="0"/>
    <xf numFmtId="38" fontId="120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5" fillId="0" borderId="0" applyFont="0" applyFill="0" applyBorder="0" applyAlignment="0" applyProtection="0"/>
    <xf numFmtId="37" fontId="120" fillId="0" borderId="0" applyFont="0" applyBorder="0" applyAlignment="0" applyProtection="0"/>
  </cellStyleXfs>
  <cellXfs count="436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Fill="1" applyBorder="1"/>
    <xf numFmtId="0" fontId="8" fillId="0" borderId="0" xfId="0" applyFont="1" applyFill="1" applyBorder="1"/>
    <xf numFmtId="0" fontId="0" fillId="0" borderId="0" xfId="0" applyFill="1"/>
    <xf numFmtId="41" fontId="0" fillId="0" borderId="0" xfId="0" applyNumberFormat="1"/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41" fontId="7" fillId="0" borderId="0" xfId="0" applyNumberFormat="1" applyFont="1"/>
    <xf numFmtId="41" fontId="7" fillId="0" borderId="2" xfId="0" applyNumberFormat="1" applyFont="1" applyBorder="1"/>
    <xf numFmtId="41" fontId="0" fillId="0" borderId="0" xfId="0" applyNumberFormat="1" applyFill="1"/>
    <xf numFmtId="0" fontId="9" fillId="3" borderId="0" xfId="0" applyFont="1" applyFill="1"/>
    <xf numFmtId="0" fontId="0" fillId="0" borderId="0" xfId="0" applyFill="1" applyBorder="1"/>
    <xf numFmtId="41" fontId="7" fillId="0" borderId="0" xfId="0" applyNumberFormat="1" applyFont="1" applyBorder="1"/>
    <xf numFmtId="41" fontId="8" fillId="0" borderId="0" xfId="0" applyNumberFormat="1" applyFont="1" applyAlignment="1">
      <alignment horizontal="center" wrapText="1"/>
    </xf>
    <xf numFmtId="0" fontId="20" fillId="0" borderId="0" xfId="0" applyFont="1" applyAlignment="1"/>
    <xf numFmtId="41" fontId="20" fillId="0" borderId="0" xfId="0" applyNumberFormat="1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41" fontId="9" fillId="0" borderId="0" xfId="0" applyNumberFormat="1" applyFont="1"/>
    <xf numFmtId="0" fontId="13" fillId="0" borderId="0" xfId="0" applyFont="1"/>
    <xf numFmtId="41" fontId="0" fillId="0" borderId="0" xfId="0" applyNumberFormat="1" applyAlignment="1"/>
    <xf numFmtId="0" fontId="20" fillId="0" borderId="0" xfId="0" applyFont="1"/>
    <xf numFmtId="0" fontId="21" fillId="0" borderId="0" xfId="0" applyFont="1"/>
    <xf numFmtId="0" fontId="20" fillId="0" borderId="0" xfId="0" applyFont="1" applyBorder="1"/>
    <xf numFmtId="0" fontId="20" fillId="0" borderId="0" xfId="0" applyFont="1" applyFill="1"/>
    <xf numFmtId="0" fontId="24" fillId="0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Border="1"/>
    <xf numFmtId="41" fontId="9" fillId="0" borderId="0" xfId="0" applyNumberFormat="1" applyFont="1" applyFill="1"/>
    <xf numFmtId="41" fontId="25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41" fontId="8" fillId="0" borderId="2" xfId="0" applyNumberFormat="1" applyFont="1" applyBorder="1"/>
    <xf numFmtId="0" fontId="9" fillId="0" borderId="6" xfId="0" applyFont="1" applyBorder="1"/>
    <xf numFmtId="0" fontId="8" fillId="0" borderId="6" xfId="0" applyFont="1" applyBorder="1" applyAlignment="1">
      <alignment horizontal="center" vertical="center"/>
    </xf>
    <xf numFmtId="41" fontId="9" fillId="0" borderId="0" xfId="0" applyNumberFormat="1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0" fillId="0" borderId="0" xfId="0" applyNumberFormat="1" applyBorder="1"/>
    <xf numFmtId="0" fontId="26" fillId="0" borderId="0" xfId="0" applyFont="1" applyAlignment="1">
      <alignment horizontal="center"/>
    </xf>
    <xf numFmtId="0" fontId="26" fillId="0" borderId="0" xfId="0" applyFont="1"/>
    <xf numFmtId="164" fontId="26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left" vertical="center"/>
    </xf>
    <xf numFmtId="0" fontId="29" fillId="0" borderId="0" xfId="0" applyFont="1"/>
    <xf numFmtId="164" fontId="26" fillId="0" borderId="2" xfId="0" applyNumberFormat="1" applyFont="1" applyBorder="1"/>
    <xf numFmtId="164" fontId="29" fillId="0" borderId="0" xfId="0" applyNumberFormat="1" applyFont="1"/>
    <xf numFmtId="0" fontId="2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164" fontId="29" fillId="0" borderId="0" xfId="0" applyNumberFormat="1" applyFont="1" applyBorder="1"/>
    <xf numFmtId="164" fontId="30" fillId="0" borderId="0" xfId="0" applyNumberFormat="1" applyFont="1"/>
    <xf numFmtId="4" fontId="4" fillId="0" borderId="0" xfId="11" applyNumberFormat="1" applyFont="1" applyBorder="1" applyAlignment="1">
      <alignment horizontal="right" vertical="top" wrapText="1"/>
    </xf>
    <xf numFmtId="164" fontId="29" fillId="0" borderId="2" xfId="0" applyNumberFormat="1" applyFont="1" applyBorder="1"/>
    <xf numFmtId="41" fontId="29" fillId="0" borderId="0" xfId="0" applyNumberFormat="1" applyFont="1"/>
    <xf numFmtId="0" fontId="29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64" fontId="29" fillId="0" borderId="0" xfId="0" applyNumberFormat="1" applyFont="1" applyFill="1" applyBorder="1"/>
    <xf numFmtId="0" fontId="29" fillId="0" borderId="0" xfId="0" applyFont="1" applyBorder="1"/>
    <xf numFmtId="9" fontId="29" fillId="0" borderId="0" xfId="0" applyNumberFormat="1" applyFont="1" applyAlignment="1">
      <alignment horizontal="center"/>
    </xf>
    <xf numFmtId="41" fontId="26" fillId="0" borderId="2" xfId="0" applyNumberFormat="1" applyFont="1" applyBorder="1"/>
    <xf numFmtId="41" fontId="26" fillId="0" borderId="0" xfId="0" applyNumberFormat="1" applyFont="1" applyBorder="1"/>
    <xf numFmtId="0" fontId="30" fillId="0" borderId="0" xfId="0" applyFont="1"/>
    <xf numFmtId="0" fontId="30" fillId="0" borderId="0" xfId="0" applyFont="1" applyFill="1" applyBorder="1"/>
    <xf numFmtId="0" fontId="30" fillId="0" borderId="0" xfId="0" applyFont="1" applyBorder="1"/>
    <xf numFmtId="0" fontId="31" fillId="0" borderId="0" xfId="0" applyFont="1"/>
    <xf numFmtId="41" fontId="30" fillId="0" borderId="0" xfId="0" applyNumberFormat="1" applyFont="1"/>
    <xf numFmtId="41" fontId="20" fillId="0" borderId="0" xfId="0" applyNumberFormat="1" applyFont="1"/>
    <xf numFmtId="41" fontId="29" fillId="0" borderId="0" xfId="0" applyNumberFormat="1" applyFont="1" applyAlignment="1">
      <alignment horizontal="right"/>
    </xf>
    <xf numFmtId="0" fontId="32" fillId="0" borderId="0" xfId="0" applyFont="1"/>
    <xf numFmtId="0" fontId="33" fillId="0" borderId="0" xfId="0" applyFont="1"/>
    <xf numFmtId="0" fontId="33" fillId="0" borderId="0" xfId="0" applyFont="1" applyBorder="1"/>
    <xf numFmtId="0" fontId="32" fillId="0" borderId="6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41" fontId="33" fillId="0" borderId="0" xfId="0" applyNumberFormat="1" applyFont="1"/>
    <xf numFmtId="0" fontId="28" fillId="0" borderId="0" xfId="0" applyFont="1" applyBorder="1" applyAlignment="1">
      <alignment vertical="center"/>
    </xf>
    <xf numFmtId="41" fontId="33" fillId="0" borderId="0" xfId="0" applyNumberFormat="1" applyFont="1" applyBorder="1"/>
    <xf numFmtId="41" fontId="32" fillId="0" borderId="2" xfId="0" applyNumberFormat="1" applyFont="1" applyBorder="1"/>
    <xf numFmtId="0" fontId="32" fillId="0" borderId="0" xfId="0" applyFont="1" applyBorder="1"/>
    <xf numFmtId="0" fontId="34" fillId="0" borderId="0" xfId="0" applyFont="1"/>
    <xf numFmtId="41" fontId="35" fillId="0" borderId="0" xfId="0" applyNumberFormat="1" applyFont="1"/>
    <xf numFmtId="0" fontId="31" fillId="0" borderId="0" xfId="0" applyFont="1" applyBorder="1"/>
    <xf numFmtId="41" fontId="34" fillId="0" borderId="0" xfId="0" applyNumberFormat="1" applyFont="1"/>
    <xf numFmtId="0" fontId="33" fillId="0" borderId="0" xfId="0" applyFont="1" applyAlignment="1">
      <alignment wrapText="1"/>
    </xf>
    <xf numFmtId="41" fontId="28" fillId="0" borderId="0" xfId="0" applyNumberFormat="1" applyFont="1" applyBorder="1" applyAlignment="1">
      <alignment horizontal="left" vertical="center"/>
    </xf>
    <xf numFmtId="0" fontId="35" fillId="0" borderId="0" xfId="0" applyFont="1"/>
    <xf numFmtId="0" fontId="20" fillId="0" borderId="0" xfId="0" applyFont="1" applyFill="1" applyBorder="1"/>
    <xf numFmtId="0" fontId="9" fillId="0" borderId="0" xfId="0" applyFont="1" applyAlignment="1">
      <alignment wrapText="1"/>
    </xf>
    <xf numFmtId="0" fontId="8" fillId="0" borderId="6" xfId="0" applyFont="1" applyBorder="1" applyAlignment="1">
      <alignment horizontal="center" wrapText="1"/>
    </xf>
    <xf numFmtId="41" fontId="9" fillId="0" borderId="0" xfId="0" applyNumberFormat="1" applyFont="1" applyAlignment="1">
      <alignment wrapText="1"/>
    </xf>
    <xf numFmtId="164" fontId="8" fillId="0" borderId="2" xfId="0" applyNumberFormat="1" applyFont="1" applyBorder="1"/>
    <xf numFmtId="164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" wrapText="1"/>
    </xf>
    <xf numFmtId="41" fontId="23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/>
    <xf numFmtId="0" fontId="9" fillId="0" borderId="0" xfId="0" applyFont="1" applyBorder="1" applyAlignment="1">
      <alignment wrapText="1"/>
    </xf>
    <xf numFmtId="0" fontId="28" fillId="0" borderId="0" xfId="0" applyFont="1"/>
    <xf numFmtId="41" fontId="28" fillId="0" borderId="0" xfId="0" applyNumberFormat="1" applyFont="1" applyFill="1" applyBorder="1" applyAlignment="1">
      <alignment horizontal="left" vertical="center"/>
    </xf>
    <xf numFmtId="0" fontId="25" fillId="0" borderId="0" xfId="0" applyFont="1"/>
    <xf numFmtId="0" fontId="25" fillId="0" borderId="0" xfId="0" applyFont="1" applyFill="1" applyBorder="1"/>
    <xf numFmtId="41" fontId="25" fillId="0" borderId="0" xfId="0" applyNumberFormat="1" applyFont="1" applyBorder="1"/>
    <xf numFmtId="0" fontId="8" fillId="0" borderId="6" xfId="0" applyFont="1" applyBorder="1" applyAlignment="1">
      <alignment horizontal="center"/>
    </xf>
    <xf numFmtId="0" fontId="25" fillId="0" borderId="0" xfId="0" applyFont="1" applyBorder="1"/>
    <xf numFmtId="0" fontId="8" fillId="3" borderId="0" xfId="0" applyFont="1" applyFill="1"/>
    <xf numFmtId="0" fontId="9" fillId="3" borderId="4" xfId="0" applyFont="1" applyFill="1" applyBorder="1"/>
    <xf numFmtId="0" fontId="9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0" fontId="20" fillId="0" borderId="0" xfId="0" applyFont="1" applyAlignment="1">
      <alignment wrapText="1"/>
    </xf>
    <xf numFmtId="0" fontId="24" fillId="0" borderId="6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41" fontId="20" fillId="0" borderId="0" xfId="0" applyNumberFormat="1" applyFont="1" applyFill="1"/>
    <xf numFmtId="41" fontId="20" fillId="0" borderId="0" xfId="0" applyNumberFormat="1" applyFont="1" applyFill="1" applyBorder="1" applyAlignment="1">
      <alignment wrapText="1"/>
    </xf>
    <xf numFmtId="41" fontId="24" fillId="0" borderId="2" xfId="0" applyNumberFormat="1" applyFont="1" applyBorder="1"/>
    <xf numFmtId="0" fontId="36" fillId="0" borderId="0" xfId="0" applyFont="1"/>
    <xf numFmtId="41" fontId="37" fillId="0" borderId="0" xfId="0" applyNumberFormat="1" applyFont="1"/>
    <xf numFmtId="41" fontId="23" fillId="0" borderId="0" xfId="0" applyNumberFormat="1" applyFont="1" applyBorder="1" applyAlignment="1">
      <alignment horizontal="left" vertical="center"/>
    </xf>
    <xf numFmtId="41" fontId="20" fillId="0" borderId="0" xfId="0" applyNumberFormat="1" applyFont="1" applyBorder="1"/>
    <xf numFmtId="41" fontId="24" fillId="0" borderId="0" xfId="0" applyNumberFormat="1" applyFont="1"/>
    <xf numFmtId="0" fontId="38" fillId="0" borderId="0" xfId="0" applyFont="1" applyBorder="1"/>
    <xf numFmtId="0" fontId="38" fillId="0" borderId="0" xfId="0" applyFont="1"/>
    <xf numFmtId="164" fontId="0" fillId="0" borderId="0" xfId="0" applyNumberFormat="1" applyBorder="1"/>
    <xf numFmtId="164" fontId="25" fillId="0" borderId="0" xfId="0" applyNumberFormat="1" applyFont="1"/>
    <xf numFmtId="41" fontId="36" fillId="0" borderId="0" xfId="0" applyNumberFormat="1" applyFont="1"/>
    <xf numFmtId="41" fontId="24" fillId="0" borderId="0" xfId="0" applyNumberFormat="1" applyFont="1" applyBorder="1"/>
    <xf numFmtId="0" fontId="24" fillId="0" borderId="0" xfId="0" applyFont="1" applyFill="1" applyBorder="1"/>
    <xf numFmtId="0" fontId="24" fillId="0" borderId="2" xfId="0" applyFont="1" applyFill="1" applyBorder="1"/>
    <xf numFmtId="0" fontId="24" fillId="0" borderId="0" xfId="0" applyFont="1" applyAlignment="1"/>
    <xf numFmtId="4" fontId="22" fillId="0" borderId="0" xfId="14" applyNumberFormat="1" applyFont="1" applyBorder="1" applyAlignment="1">
      <alignment horizontal="right" vertical="top"/>
    </xf>
    <xf numFmtId="0" fontId="20" fillId="0" borderId="0" xfId="15" applyFont="1" applyBorder="1" applyAlignment="1"/>
    <xf numFmtId="4" fontId="24" fillId="0" borderId="0" xfId="0" applyNumberFormat="1" applyFont="1" applyBorder="1" applyAlignment="1"/>
    <xf numFmtId="0" fontId="20" fillId="0" borderId="0" xfId="15" applyFont="1" applyAlignment="1"/>
    <xf numFmtId="2" fontId="22" fillId="0" borderId="0" xfId="14" applyNumberFormat="1" applyFont="1" applyBorder="1" applyAlignment="1">
      <alignment horizontal="right" vertical="top"/>
    </xf>
    <xf numFmtId="0" fontId="20" fillId="0" borderId="0" xfId="0" applyFont="1" applyBorder="1" applyAlignment="1"/>
    <xf numFmtId="0" fontId="24" fillId="0" borderId="6" xfId="0" applyFont="1" applyBorder="1" applyAlignment="1">
      <alignment wrapText="1"/>
    </xf>
    <xf numFmtId="0" fontId="20" fillId="0" borderId="0" xfId="0" applyFont="1" applyAlignment="1">
      <alignment horizontal="center"/>
    </xf>
    <xf numFmtId="10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/>
    <xf numFmtId="9" fontId="20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right"/>
    </xf>
    <xf numFmtId="0" fontId="24" fillId="0" borderId="2" xfId="0" applyFont="1" applyBorder="1" applyAlignment="1"/>
    <xf numFmtId="0" fontId="20" fillId="0" borderId="2" xfId="0" applyFont="1" applyBorder="1" applyAlignment="1"/>
    <xf numFmtId="41" fontId="20" fillId="0" borderId="2" xfId="0" applyNumberFormat="1" applyFont="1" applyBorder="1" applyAlignment="1"/>
    <xf numFmtId="0" fontId="20" fillId="0" borderId="2" xfId="0" applyFont="1" applyBorder="1" applyAlignment="1">
      <alignment horizontal="right"/>
    </xf>
    <xf numFmtId="41" fontId="24" fillId="0" borderId="2" xfId="0" applyNumberFormat="1" applyFont="1" applyBorder="1" applyAlignment="1"/>
    <xf numFmtId="41" fontId="38" fillId="0" borderId="0" xfId="0" applyNumberFormat="1" applyFont="1" applyAlignment="1"/>
    <xf numFmtId="41" fontId="24" fillId="0" borderId="0" xfId="0" applyNumberFormat="1" applyFont="1" applyAlignment="1"/>
    <xf numFmtId="0" fontId="36" fillId="0" borderId="0" xfId="0" applyFont="1" applyAlignment="1"/>
    <xf numFmtId="0" fontId="38" fillId="0" borderId="0" xfId="0" applyFont="1" applyAlignment="1"/>
    <xf numFmtId="0" fontId="40" fillId="0" borderId="0" xfId="0" applyFont="1"/>
    <xf numFmtId="165" fontId="20" fillId="0" borderId="0" xfId="0" applyNumberFormat="1" applyFont="1" applyBorder="1"/>
    <xf numFmtId="164" fontId="20" fillId="0" borderId="0" xfId="0" applyNumberFormat="1" applyFont="1"/>
    <xf numFmtId="10" fontId="20" fillId="0" borderId="0" xfId="0" applyNumberFormat="1" applyFont="1"/>
    <xf numFmtId="43" fontId="20" fillId="0" borderId="0" xfId="0" applyNumberFormat="1" applyFont="1"/>
    <xf numFmtId="9" fontId="20" fillId="0" borderId="0" xfId="0" applyNumberFormat="1" applyFont="1"/>
    <xf numFmtId="41" fontId="20" fillId="0" borderId="2" xfId="0" applyNumberFormat="1" applyFont="1" applyBorder="1"/>
    <xf numFmtId="43" fontId="24" fillId="0" borderId="0" xfId="0" applyNumberFormat="1" applyFont="1"/>
    <xf numFmtId="0" fontId="20" fillId="0" borderId="6" xfId="0" applyFont="1" applyBorder="1"/>
    <xf numFmtId="164" fontId="24" fillId="0" borderId="2" xfId="0" applyNumberFormat="1" applyFont="1" applyBorder="1"/>
    <xf numFmtId="0" fontId="23" fillId="0" borderId="0" xfId="0" applyFont="1" applyBorder="1" applyAlignment="1">
      <alignment horizontal="left" vertical="center" wrapText="1"/>
    </xf>
    <xf numFmtId="0" fontId="7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/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1" fontId="0" fillId="0" borderId="0" xfId="0" applyNumberFormat="1" applyFont="1"/>
    <xf numFmtId="164" fontId="0" fillId="0" borderId="0" xfId="0" applyNumberFormat="1" applyFont="1"/>
    <xf numFmtId="0" fontId="28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164" fontId="7" fillId="0" borderId="2" xfId="0" applyNumberFormat="1" applyFont="1" applyBorder="1"/>
    <xf numFmtId="164" fontId="41" fillId="0" borderId="0" xfId="0" applyNumberFormat="1" applyFont="1"/>
    <xf numFmtId="164" fontId="0" fillId="0" borderId="0" xfId="0" applyNumberFormat="1" applyFont="1" applyBorder="1"/>
    <xf numFmtId="41" fontId="0" fillId="0" borderId="0" xfId="0" applyNumberFormat="1" applyFont="1" applyBorder="1"/>
    <xf numFmtId="164" fontId="28" fillId="0" borderId="0" xfId="0" applyNumberFormat="1" applyFont="1" applyBorder="1" applyAlignment="1">
      <alignment horizontal="left" vertical="center"/>
    </xf>
    <xf numFmtId="0" fontId="41" fillId="0" borderId="0" xfId="0" applyFont="1"/>
    <xf numFmtId="0" fontId="41" fillId="0" borderId="0" xfId="0" applyFont="1" applyFill="1" applyBorder="1"/>
    <xf numFmtId="0" fontId="41" fillId="0" borderId="0" xfId="0" applyFont="1" applyBorder="1"/>
    <xf numFmtId="0" fontId="7" fillId="0" borderId="0" xfId="0" applyFont="1" applyBorder="1" applyAlignment="1">
      <alignment horizontal="center" wrapText="1"/>
    </xf>
    <xf numFmtId="41" fontId="23" fillId="0" borderId="0" xfId="0" applyNumberFormat="1" applyFont="1" applyBorder="1" applyAlignment="1">
      <alignment vertical="center"/>
    </xf>
    <xf numFmtId="41" fontId="41" fillId="0" borderId="0" xfId="0" applyNumberFormat="1" applyFont="1"/>
    <xf numFmtId="0" fontId="7" fillId="0" borderId="6" xfId="0" applyFont="1" applyBorder="1" applyAlignment="1">
      <alignment horizontal="center"/>
    </xf>
    <xf numFmtId="164" fontId="0" fillId="0" borderId="0" xfId="0" applyNumberFormat="1"/>
    <xf numFmtId="164" fontId="7" fillId="0" borderId="0" xfId="0" applyNumberFormat="1" applyFont="1" applyBorder="1"/>
    <xf numFmtId="41" fontId="13" fillId="0" borderId="0" xfId="0" applyNumberFormat="1" applyFont="1"/>
    <xf numFmtId="0" fontId="8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vertical="center"/>
    </xf>
    <xf numFmtId="164" fontId="9" fillId="0" borderId="0" xfId="0" applyNumberFormat="1" applyFont="1" applyBorder="1"/>
    <xf numFmtId="164" fontId="9" fillId="0" borderId="0" xfId="0" applyNumberFormat="1" applyFont="1" applyAlignment="1">
      <alignment wrapText="1"/>
    </xf>
    <xf numFmtId="164" fontId="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11" fillId="0" borderId="0" xfId="0" applyFont="1" applyBorder="1"/>
    <xf numFmtId="0" fontId="12" fillId="0" borderId="0" xfId="0" applyFont="1"/>
    <xf numFmtId="0" fontId="8" fillId="0" borderId="6" xfId="0" applyFont="1" applyBorder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41" fontId="9" fillId="0" borderId="0" xfId="0" applyNumberFormat="1" applyFont="1" applyBorder="1" applyAlignment="1">
      <alignment horizontal="center"/>
    </xf>
    <xf numFmtId="41" fontId="44" fillId="0" borderId="0" xfId="0" applyNumberFormat="1" applyFont="1" applyFill="1"/>
    <xf numFmtId="41" fontId="24" fillId="0" borderId="0" xfId="0" applyNumberFormat="1" applyFont="1" applyBorder="1" applyAlignment="1">
      <alignment horizontal="left" vertical="center"/>
    </xf>
    <xf numFmtId="0" fontId="24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0" fillId="0" borderId="0" xfId="0" applyNumberFormat="1" applyFont="1" applyBorder="1"/>
    <xf numFmtId="164" fontId="24" fillId="0" borderId="0" xfId="0" applyNumberFormat="1" applyFont="1" applyBorder="1"/>
    <xf numFmtId="164" fontId="38" fillId="0" borderId="0" xfId="0" applyNumberFormat="1" applyFont="1" applyBorder="1"/>
    <xf numFmtId="164" fontId="38" fillId="0" borderId="0" xfId="0" applyNumberFormat="1" applyFont="1"/>
    <xf numFmtId="41" fontId="38" fillId="0" borderId="0" xfId="0" applyNumberFormat="1" applyFont="1"/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69" fontId="0" fillId="0" borderId="0" xfId="0" applyNumberFormat="1" applyBorder="1"/>
    <xf numFmtId="41" fontId="11" fillId="0" borderId="0" xfId="0" applyNumberFormat="1" applyFont="1" applyBorder="1" applyAlignment="1">
      <alignment horizontal="left" vertical="center"/>
    </xf>
    <xf numFmtId="41" fontId="12" fillId="0" borderId="0" xfId="0" applyNumberFormat="1" applyFont="1" applyBorder="1" applyAlignment="1">
      <alignment horizontal="left" vertical="center"/>
    </xf>
    <xf numFmtId="164" fontId="7" fillId="0" borderId="0" xfId="0" applyNumberFormat="1" applyFont="1"/>
    <xf numFmtId="164" fontId="41" fillId="0" borderId="0" xfId="0" applyNumberFormat="1" applyFont="1" applyFill="1" applyBorder="1"/>
    <xf numFmtId="0" fontId="7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/>
    <xf numFmtId="164" fontId="7" fillId="0" borderId="2" xfId="0" applyNumberFormat="1" applyFont="1" applyBorder="1" applyAlignment="1"/>
    <xf numFmtId="164" fontId="7" fillId="0" borderId="0" xfId="0" applyNumberFormat="1" applyFont="1" applyBorder="1" applyAlignment="1"/>
    <xf numFmtId="0" fontId="0" fillId="0" borderId="0" xfId="0" applyFont="1" applyAlignment="1"/>
    <xf numFmtId="41" fontId="7" fillId="0" borderId="0" xfId="0" applyNumberFormat="1" applyFont="1" applyAlignment="1"/>
    <xf numFmtId="0" fontId="0" fillId="0" borderId="0" xfId="0" applyFill="1" applyAlignment="1"/>
    <xf numFmtId="37" fontId="0" fillId="0" borderId="0" xfId="0" applyNumberFormat="1"/>
    <xf numFmtId="41" fontId="7" fillId="0" borderId="2" xfId="0" applyNumberFormat="1" applyFont="1" applyFill="1" applyBorder="1" applyAlignment="1"/>
    <xf numFmtId="164" fontId="7" fillId="0" borderId="0" xfId="0" applyNumberFormat="1" applyFont="1" applyAlignment="1"/>
    <xf numFmtId="164" fontId="7" fillId="0" borderId="2" xfId="0" applyNumberFormat="1" applyFont="1" applyFill="1" applyBorder="1" applyAlignment="1"/>
    <xf numFmtId="164" fontId="7" fillId="0" borderId="0" xfId="0" applyNumberFormat="1" applyFont="1" applyFill="1" applyAlignment="1"/>
    <xf numFmtId="165" fontId="0" fillId="0" borderId="0" xfId="0" applyNumberFormat="1" applyFill="1" applyAlignment="1"/>
    <xf numFmtId="41" fontId="0" fillId="0" borderId="2" xfId="0" applyNumberFormat="1" applyBorder="1" applyAlignment="1"/>
    <xf numFmtId="41" fontId="7" fillId="0" borderId="2" xfId="0" applyNumberFormat="1" applyFont="1" applyBorder="1" applyAlignment="1"/>
    <xf numFmtId="41" fontId="7" fillId="0" borderId="0" xfId="0" applyNumberFormat="1" applyFont="1" applyBorder="1" applyAlignment="1"/>
    <xf numFmtId="164" fontId="7" fillId="0" borderId="0" xfId="0" applyNumberFormat="1" applyFont="1" applyAlignment="1">
      <alignment wrapText="1"/>
    </xf>
    <xf numFmtId="164" fontId="41" fillId="0" borderId="0" xfId="0" applyNumberFormat="1" applyFont="1" applyAlignment="1">
      <alignment wrapText="1"/>
    </xf>
    <xf numFmtId="41" fontId="0" fillId="0" borderId="0" xfId="0" applyNumberFormat="1" applyFill="1" applyAlignment="1"/>
    <xf numFmtId="41" fontId="7" fillId="0" borderId="0" xfId="0" applyNumberFormat="1" applyFont="1" applyFill="1" applyAlignment="1"/>
    <xf numFmtId="41" fontId="0" fillId="0" borderId="2" xfId="0" applyNumberFormat="1" applyFont="1" applyBorder="1" applyAlignment="1"/>
    <xf numFmtId="0" fontId="0" fillId="0" borderId="0" xfId="0" applyAlignment="1">
      <alignment horizontal="center" wrapText="1"/>
    </xf>
    <xf numFmtId="3" fontId="11" fillId="0" borderId="0" xfId="0" applyNumberFormat="1" applyFont="1" applyBorder="1" applyAlignment="1">
      <alignment horizontal="left" vertical="center"/>
    </xf>
    <xf numFmtId="3" fontId="0" fillId="0" borderId="0" xfId="0" applyNumberFormat="1" applyBorder="1"/>
    <xf numFmtId="41" fontId="41" fillId="0" borderId="0" xfId="0" applyNumberFormat="1" applyFont="1" applyBorder="1"/>
    <xf numFmtId="41" fontId="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/>
    </xf>
    <xf numFmtId="1" fontId="4" fillId="0" borderId="1" xfId="18" applyNumberFormat="1" applyFont="1" applyBorder="1" applyAlignment="1">
      <alignment horizontal="left" vertical="top"/>
    </xf>
    <xf numFmtId="164" fontId="5" fillId="0" borderId="1" xfId="18" applyNumberFormat="1" applyFont="1" applyBorder="1" applyAlignment="1">
      <alignment horizontal="right" vertical="top" wrapText="1"/>
    </xf>
    <xf numFmtId="0" fontId="2" fillId="2" borderId="1" xfId="19" applyNumberFormat="1" applyFont="1" applyFill="1" applyBorder="1" applyAlignment="1">
      <alignment vertical="center" wrapText="1"/>
    </xf>
    <xf numFmtId="0" fontId="2" fillId="2" borderId="1" xfId="19" applyNumberFormat="1" applyFont="1" applyFill="1" applyBorder="1" applyAlignment="1">
      <alignment horizontal="center" vertical="center" wrapText="1"/>
    </xf>
    <xf numFmtId="1" fontId="4" fillId="4" borderId="1" xfId="19" applyNumberFormat="1" applyFont="1" applyFill="1" applyBorder="1" applyAlignment="1">
      <alignment horizontal="left" vertical="top"/>
    </xf>
    <xf numFmtId="0" fontId="4" fillId="4" borderId="1" xfId="19" applyNumberFormat="1" applyFont="1" applyFill="1" applyBorder="1" applyAlignment="1">
      <alignment vertical="top" wrapText="1"/>
    </xf>
    <xf numFmtId="0" fontId="4" fillId="4" borderId="1" xfId="19" applyNumberFormat="1" applyFont="1" applyFill="1" applyBorder="1" applyAlignment="1">
      <alignment horizontal="right" vertical="top" wrapText="1"/>
    </xf>
    <xf numFmtId="4" fontId="4" fillId="4" borderId="1" xfId="19" applyNumberFormat="1" applyFont="1" applyFill="1" applyBorder="1" applyAlignment="1">
      <alignment horizontal="right" vertical="top" wrapText="1"/>
    </xf>
    <xf numFmtId="0" fontId="4" fillId="0" borderId="1" xfId="19" applyNumberFormat="1" applyFont="1" applyBorder="1" applyAlignment="1">
      <alignment vertical="top" indent="2"/>
    </xf>
    <xf numFmtId="1" fontId="4" fillId="0" borderId="1" xfId="19" applyNumberFormat="1" applyFont="1" applyBorder="1" applyAlignment="1">
      <alignment horizontal="left" vertical="top"/>
    </xf>
    <xf numFmtId="4" fontId="5" fillId="0" borderId="1" xfId="19" applyNumberFormat="1" applyFont="1" applyBorder="1" applyAlignment="1">
      <alignment horizontal="right" vertical="top" wrapText="1"/>
    </xf>
    <xf numFmtId="0" fontId="4" fillId="0" borderId="1" xfId="19" applyNumberFormat="1" applyFont="1" applyBorder="1" applyAlignment="1">
      <alignment horizontal="right" vertical="top" wrapText="1"/>
    </xf>
    <xf numFmtId="0" fontId="4" fillId="0" borderId="1" xfId="19" applyNumberFormat="1" applyFont="1" applyBorder="1" applyAlignment="1">
      <alignment vertical="top" indent="4"/>
    </xf>
    <xf numFmtId="4" fontId="4" fillId="0" borderId="1" xfId="19" applyNumberFormat="1" applyFont="1" applyBorder="1" applyAlignment="1">
      <alignment horizontal="right" vertical="top" wrapText="1"/>
    </xf>
    <xf numFmtId="0" fontId="4" fillId="4" borderId="1" xfId="19" applyNumberFormat="1" applyFont="1" applyFill="1" applyBorder="1" applyAlignment="1">
      <alignment vertical="top"/>
    </xf>
    <xf numFmtId="4" fontId="5" fillId="4" borderId="1" xfId="19" applyNumberFormat="1" applyFont="1" applyFill="1" applyBorder="1" applyAlignment="1">
      <alignment horizontal="right" vertical="top" wrapText="1"/>
    </xf>
    <xf numFmtId="1" fontId="3" fillId="4" borderId="1" xfId="19" applyNumberFormat="1" applyFont="1" applyFill="1" applyBorder="1" applyAlignment="1">
      <alignment horizontal="left" vertical="top"/>
    </xf>
    <xf numFmtId="0" fontId="3" fillId="4" borderId="1" xfId="19" applyNumberFormat="1" applyFont="1" applyFill="1" applyBorder="1" applyAlignment="1">
      <alignment vertical="top" wrapText="1"/>
    </xf>
    <xf numFmtId="0" fontId="3" fillId="4" borderId="1" xfId="19" applyNumberFormat="1" applyFont="1" applyFill="1" applyBorder="1" applyAlignment="1">
      <alignment horizontal="right" vertical="top" wrapText="1"/>
    </xf>
    <xf numFmtId="164" fontId="4" fillId="0" borderId="1" xfId="19" applyNumberFormat="1" applyFont="1" applyBorder="1" applyAlignment="1">
      <alignment horizontal="right" vertical="top" wrapText="1"/>
    </xf>
    <xf numFmtId="164" fontId="5" fillId="0" borderId="1" xfId="19" applyNumberFormat="1" applyFont="1" applyBorder="1" applyAlignment="1">
      <alignment horizontal="right" vertical="top" wrapText="1"/>
    </xf>
    <xf numFmtId="0" fontId="4" fillId="0" borderId="1" xfId="19" applyNumberFormat="1" applyFont="1" applyBorder="1" applyAlignment="1">
      <alignment vertical="top" indent="6"/>
    </xf>
    <xf numFmtId="0" fontId="3" fillId="4" borderId="1" xfId="19" applyNumberFormat="1" applyFont="1" applyFill="1" applyBorder="1" applyAlignment="1">
      <alignment vertical="top"/>
    </xf>
    <xf numFmtId="164" fontId="3" fillId="4" borderId="1" xfId="19" applyNumberFormat="1" applyFont="1" applyFill="1" applyBorder="1" applyAlignment="1">
      <alignment horizontal="right" vertical="top" wrapText="1"/>
    </xf>
    <xf numFmtId="1" fontId="4" fillId="0" borderId="0" xfId="18" applyNumberFormat="1" applyFont="1" applyBorder="1" applyAlignment="1">
      <alignment horizontal="left" vertical="top"/>
    </xf>
    <xf numFmtId="164" fontId="4" fillId="0" borderId="0" xfId="18" applyNumberFormat="1" applyFont="1" applyBorder="1" applyAlignment="1">
      <alignment horizontal="right" vertical="top" wrapText="1"/>
    </xf>
    <xf numFmtId="164" fontId="5" fillId="0" borderId="0" xfId="18" applyNumberFormat="1" applyFont="1" applyBorder="1" applyAlignment="1">
      <alignment horizontal="right" vertical="top" wrapText="1"/>
    </xf>
    <xf numFmtId="0" fontId="0" fillId="0" borderId="0" xfId="0" applyBorder="1" applyAlignment="1"/>
    <xf numFmtId="41" fontId="0" fillId="0" borderId="0" xfId="0" applyNumberFormat="1" applyFont="1" applyAlignment="1"/>
    <xf numFmtId="41" fontId="8" fillId="0" borderId="0" xfId="0" applyNumberFormat="1" applyFont="1" applyBorder="1" applyAlignment="1">
      <alignment horizontal="center" wrapText="1"/>
    </xf>
    <xf numFmtId="41" fontId="0" fillId="0" borderId="0" xfId="0" applyNumberFormat="1" applyFont="1" applyBorder="1" applyAlignment="1">
      <alignment horizontal="right" wrapText="1"/>
    </xf>
    <xf numFmtId="41" fontId="0" fillId="0" borderId="0" xfId="0" applyNumberFormat="1" applyFont="1" applyAlignment="1">
      <alignment horizontal="right"/>
    </xf>
    <xf numFmtId="41" fontId="13" fillId="0" borderId="0" xfId="0" applyNumberFormat="1" applyFont="1" applyAlignment="1">
      <alignment horizontal="right"/>
    </xf>
    <xf numFmtId="41" fontId="41" fillId="0" borderId="0" xfId="0" applyNumberFormat="1" applyFont="1" applyAlignment="1">
      <alignment horizontal="right"/>
    </xf>
    <xf numFmtId="41" fontId="7" fillId="0" borderId="2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/>
    <xf numFmtId="41" fontId="41" fillId="0" borderId="0" xfId="0" applyNumberFormat="1" applyFont="1" applyAlignment="1"/>
    <xf numFmtId="41" fontId="0" fillId="0" borderId="0" xfId="0" applyNumberFormat="1" applyFont="1" applyAlignment="1">
      <alignment horizontal="center"/>
    </xf>
    <xf numFmtId="41" fontId="0" fillId="0" borderId="0" xfId="0" applyNumberFormat="1" applyFill="1" applyBorder="1"/>
    <xf numFmtId="37" fontId="44" fillId="0" borderId="0" xfId="20" applyNumberFormat="1" applyFont="1"/>
    <xf numFmtId="37" fontId="44" fillId="0" borderId="0" xfId="20" applyNumberFormat="1" applyFont="1" applyBorder="1"/>
    <xf numFmtId="171" fontId="62" fillId="0" borderId="0" xfId="20" applyNumberFormat="1" applyFont="1" applyAlignment="1">
      <alignment horizontal="center"/>
    </xf>
    <xf numFmtId="171" fontId="62" fillId="0" borderId="0" xfId="20" applyNumberFormat="1" applyFont="1" applyBorder="1" applyAlignment="1">
      <alignment horizontal="center"/>
    </xf>
    <xf numFmtId="37" fontId="64" fillId="0" borderId="0" xfId="20" applyNumberFormat="1" applyFont="1"/>
    <xf numFmtId="37" fontId="44" fillId="0" borderId="0" xfId="20" applyNumberFormat="1" applyFont="1" applyFill="1"/>
    <xf numFmtId="37" fontId="44" fillId="0" borderId="0" xfId="20" applyNumberFormat="1" applyFont="1" applyFill="1" applyBorder="1"/>
    <xf numFmtId="37" fontId="64" fillId="0" borderId="2" xfId="20" applyNumberFormat="1" applyFont="1" applyBorder="1"/>
    <xf numFmtId="37" fontId="64" fillId="0" borderId="0" xfId="20" applyNumberFormat="1" applyFont="1" applyBorder="1"/>
    <xf numFmtId="41" fontId="44" fillId="0" borderId="0" xfId="20" applyNumberFormat="1" applyFont="1"/>
    <xf numFmtId="37" fontId="64" fillId="0" borderId="0" xfId="20" applyNumberFormat="1" applyFont="1" applyFill="1" applyBorder="1"/>
    <xf numFmtId="41" fontId="10" fillId="0" borderId="0" xfId="20" applyNumberFormat="1" applyFont="1" applyBorder="1"/>
    <xf numFmtId="41" fontId="25" fillId="0" borderId="0" xfId="20" applyNumberFormat="1" applyFont="1" applyBorder="1"/>
    <xf numFmtId="41" fontId="25" fillId="0" borderId="0" xfId="20" applyNumberFormat="1" applyFont="1"/>
    <xf numFmtId="0" fontId="11" fillId="0" borderId="0" xfId="0" applyFont="1" applyFill="1" applyBorder="1" applyAlignment="1">
      <alignment horizontal="left" vertical="center"/>
    </xf>
    <xf numFmtId="0" fontId="9" fillId="0" borderId="10" xfId="9" applyFont="1" applyFill="1" applyBorder="1"/>
    <xf numFmtId="167" fontId="9" fillId="0" borderId="10" xfId="10" applyNumberFormat="1" applyFont="1" applyFill="1" applyBorder="1"/>
    <xf numFmtId="167" fontId="9" fillId="0" borderId="0" xfId="0" applyNumberFormat="1" applyFont="1" applyFill="1"/>
    <xf numFmtId="187" fontId="20" fillId="0" borderId="0" xfId="0" applyNumberFormat="1" applyFont="1"/>
    <xf numFmtId="0" fontId="11" fillId="0" borderId="0" xfId="0" applyFont="1" applyAlignment="1">
      <alignment horizontal="left" vertical="center"/>
    </xf>
    <xf numFmtId="41" fontId="9" fillId="0" borderId="0" xfId="0" applyNumberFormat="1" applyFont="1" applyFill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140" fillId="0" borderId="0" xfId="0" applyFont="1" applyBorder="1" applyAlignment="1">
      <alignment horizontal="left" vertical="center"/>
    </xf>
    <xf numFmtId="0" fontId="141" fillId="0" borderId="0" xfId="0" applyFont="1" applyBorder="1" applyAlignment="1">
      <alignment horizontal="left" vertical="center" wrapText="1"/>
    </xf>
    <xf numFmtId="0" fontId="140" fillId="0" borderId="0" xfId="0" applyFont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6" fillId="0" borderId="0" xfId="0" applyFont="1" applyBorder="1"/>
    <xf numFmtId="41" fontId="0" fillId="0" borderId="0" xfId="0" applyNumberFormat="1" applyBorder="1" applyAlignment="1"/>
    <xf numFmtId="0" fontId="8" fillId="0" borderId="6" xfId="0" applyFont="1" applyBorder="1"/>
    <xf numFmtId="0" fontId="8" fillId="0" borderId="0" xfId="0" applyFont="1" applyAlignment="1">
      <alignment wrapText="1"/>
    </xf>
    <xf numFmtId="37" fontId="0" fillId="0" borderId="0" xfId="0" applyNumberFormat="1" applyFill="1" applyAlignment="1"/>
    <xf numFmtId="0" fontId="9" fillId="0" borderId="0" xfId="0" applyFont="1" applyAlignment="1"/>
    <xf numFmtId="0" fontId="144" fillId="0" borderId="6" xfId="0" applyFont="1" applyBorder="1"/>
    <xf numFmtId="0" fontId="9" fillId="0" borderId="6" xfId="0" applyFont="1" applyBorder="1" applyAlignment="1">
      <alignment wrapText="1"/>
    </xf>
    <xf numFmtId="0" fontId="144" fillId="0" borderId="0" xfId="0" applyFont="1" applyBorder="1"/>
    <xf numFmtId="0" fontId="8" fillId="0" borderId="0" xfId="0" applyFont="1" applyBorder="1" applyAlignment="1">
      <alignment wrapText="1"/>
    </xf>
    <xf numFmtId="41" fontId="8" fillId="0" borderId="6" xfId="0" applyNumberFormat="1" applyFont="1" applyBorder="1"/>
    <xf numFmtId="0" fontId="10" fillId="0" borderId="0" xfId="0" applyFont="1" applyFill="1" applyBorder="1"/>
    <xf numFmtId="41" fontId="25" fillId="0" borderId="0" xfId="0" applyNumberFormat="1" applyFont="1" applyFill="1" applyBorder="1"/>
    <xf numFmtId="41" fontId="9" fillId="0" borderId="6" xfId="0" applyNumberFormat="1" applyFont="1" applyBorder="1"/>
    <xf numFmtId="41" fontId="10" fillId="0" borderId="0" xfId="0" applyNumberFormat="1" applyFont="1" applyFill="1" applyBorder="1"/>
    <xf numFmtId="0" fontId="8" fillId="0" borderId="0" xfId="0" applyFont="1" applyBorder="1"/>
    <xf numFmtId="41" fontId="8" fillId="0" borderId="0" xfId="0" applyNumberFormat="1" applyFont="1" applyBorder="1"/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37" fontId="64" fillId="0" borderId="0" xfId="20" applyNumberFormat="1" applyFont="1" applyAlignment="1">
      <alignment wrapText="1"/>
    </xf>
    <xf numFmtId="37" fontId="44" fillId="0" borderId="0" xfId="20" applyNumberFormat="1" applyFont="1" applyAlignment="1">
      <alignment wrapText="1"/>
    </xf>
    <xf numFmtId="37" fontId="64" fillId="0" borderId="0" xfId="20" applyNumberFormat="1" applyFont="1" applyAlignment="1">
      <alignment horizontal="center" wrapText="1"/>
    </xf>
    <xf numFmtId="0" fontId="144" fillId="0" borderId="6" xfId="0" applyFont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4" fillId="0" borderId="0" xfId="0" applyFont="1" applyBorder="1" applyAlignment="1">
      <alignment wrapText="1"/>
    </xf>
    <xf numFmtId="41" fontId="8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right" wrapText="1"/>
    </xf>
    <xf numFmtId="39" fontId="9" fillId="0" borderId="0" xfId="0" applyNumberFormat="1" applyFont="1" applyBorder="1" applyAlignment="1">
      <alignment horizontal="right" wrapText="1"/>
    </xf>
    <xf numFmtId="0" fontId="44" fillId="0" borderId="0" xfId="0" applyFont="1" applyBorder="1" applyAlignment="1">
      <alignment wrapText="1"/>
    </xf>
    <xf numFmtId="41" fontId="9" fillId="0" borderId="0" xfId="0" applyNumberFormat="1" applyFont="1" applyBorder="1" applyAlignment="1">
      <alignment wrapText="1"/>
    </xf>
    <xf numFmtId="0" fontId="64" fillId="0" borderId="35" xfId="0" applyFont="1" applyBorder="1" applyAlignment="1">
      <alignment wrapText="1"/>
    </xf>
    <xf numFmtId="167" fontId="64" fillId="0" borderId="35" xfId="0" applyNumberFormat="1" applyFont="1" applyBorder="1" applyAlignment="1">
      <alignment horizontal="right" wrapText="1"/>
    </xf>
    <xf numFmtId="0" fontId="8" fillId="0" borderId="0" xfId="0" applyFont="1" applyAlignment="1"/>
    <xf numFmtId="0" fontId="145" fillId="0" borderId="0" xfId="0" applyFont="1" applyAlignment="1"/>
    <xf numFmtId="0" fontId="14" fillId="0" borderId="0" xfId="0" applyFont="1" applyFill="1" applyBorder="1" applyAlignment="1">
      <alignment horizontal="center"/>
    </xf>
    <xf numFmtId="0" fontId="146" fillId="0" borderId="0" xfId="0" applyFont="1" applyAlignment="1"/>
    <xf numFmtId="0" fontId="147" fillId="0" borderId="0" xfId="0" applyFont="1"/>
    <xf numFmtId="0" fontId="8" fillId="0" borderId="0" xfId="0" applyFont="1" applyFill="1"/>
    <xf numFmtId="14" fontId="64" fillId="0" borderId="6" xfId="0" applyNumberFormat="1" applyFont="1" applyFill="1" applyBorder="1" applyAlignment="1">
      <alignment horizontal="center" wrapText="1"/>
    </xf>
    <xf numFmtId="0" fontId="144" fillId="0" borderId="0" xfId="0" applyFont="1" applyBorder="1" applyAlignment="1"/>
    <xf numFmtId="14" fontId="6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Border="1"/>
    <xf numFmtId="0" fontId="20" fillId="0" borderId="9" xfId="0" applyFont="1" applyFill="1" applyBorder="1"/>
    <xf numFmtId="41" fontId="24" fillId="0" borderId="9" xfId="0" applyNumberFormat="1" applyFont="1" applyBorder="1"/>
    <xf numFmtId="0" fontId="20" fillId="0" borderId="6" xfId="0" applyFont="1" applyFill="1" applyBorder="1"/>
    <xf numFmtId="41" fontId="20" fillId="0" borderId="6" xfId="0" applyNumberFormat="1" applyFont="1" applyBorder="1"/>
    <xf numFmtId="41" fontId="24" fillId="0" borderId="6" xfId="0" applyNumberFormat="1" applyFont="1" applyBorder="1"/>
    <xf numFmtId="0" fontId="20" fillId="0" borderId="2" xfId="0" applyFont="1" applyBorder="1"/>
    <xf numFmtId="41" fontId="7" fillId="0" borderId="0" xfId="0" applyNumberFormat="1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7" fontId="142" fillId="0" borderId="0" xfId="0" applyNumberFormat="1" applyFont="1" applyBorder="1" applyAlignment="1">
      <alignment vertical="center"/>
    </xf>
    <xf numFmtId="0" fontId="142" fillId="0" borderId="0" xfId="0" applyFont="1" applyBorder="1" applyAlignment="1">
      <alignment vertical="center"/>
    </xf>
    <xf numFmtId="0" fontId="143" fillId="0" borderId="0" xfId="0" applyFont="1" applyBorder="1" applyAlignment="1">
      <alignment vertical="center"/>
    </xf>
    <xf numFmtId="0" fontId="9" fillId="0" borderId="0" xfId="0" applyFont="1" applyFill="1" applyAlignment="1">
      <alignment wrapText="1"/>
    </xf>
    <xf numFmtId="0" fontId="148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9" xfId="0" applyFont="1" applyFill="1" applyBorder="1" applyAlignment="1">
      <alignment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1" fontId="23" fillId="0" borderId="0" xfId="0" applyNumberFormat="1" applyFont="1" applyAlignment="1">
      <alignment vertical="center"/>
    </xf>
    <xf numFmtId="41" fontId="8" fillId="0" borderId="0" xfId="0" applyNumberFormat="1" applyFont="1"/>
    <xf numFmtId="41" fontId="26" fillId="0" borderId="0" xfId="0" applyNumberFormat="1" applyFont="1"/>
    <xf numFmtId="0" fontId="29" fillId="0" borderId="6" xfId="0" applyFont="1" applyBorder="1" applyAlignment="1">
      <alignment horizontal="center" wrapText="1"/>
    </xf>
    <xf numFmtId="37" fontId="44" fillId="0" borderId="0" xfId="20" applyNumberFormat="1" applyFont="1" applyFill="1" applyAlignment="1">
      <alignment wrapText="1"/>
    </xf>
    <xf numFmtId="37" fontId="10" fillId="0" borderId="0" xfId="20" applyNumberFormat="1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1" fontId="9" fillId="0" borderId="0" xfId="0" applyNumberFormat="1" applyFont="1" applyBorder="1" applyAlignment="1">
      <alignment vertical="center" wrapText="1"/>
    </xf>
    <xf numFmtId="41" fontId="8" fillId="0" borderId="0" xfId="0" applyNumberFormat="1" applyFont="1" applyBorder="1" applyAlignment="1">
      <alignment vertical="center" wrapText="1"/>
    </xf>
    <xf numFmtId="166" fontId="9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/>
    <xf numFmtId="165" fontId="44" fillId="0" borderId="0" xfId="20" applyNumberFormat="1" applyFont="1"/>
    <xf numFmtId="167" fontId="64" fillId="0" borderId="2" xfId="20" applyNumberFormat="1" applyFont="1" applyBorder="1"/>
    <xf numFmtId="167" fontId="64" fillId="0" borderId="0" xfId="20" applyNumberFormat="1" applyFont="1"/>
    <xf numFmtId="37" fontId="44" fillId="0" borderId="0" xfId="20" applyNumberFormat="1" applyFont="1" applyAlignment="1"/>
    <xf numFmtId="165" fontId="44" fillId="0" borderId="0" xfId="20" applyNumberFormat="1" applyFont="1" applyAlignment="1"/>
    <xf numFmtId="165" fontId="64" fillId="0" borderId="2" xfId="20" applyNumberFormat="1" applyFont="1" applyBorder="1"/>
    <xf numFmtId="165" fontId="44" fillId="0" borderId="6" xfId="20" applyNumberFormat="1" applyFont="1" applyBorder="1" applyAlignment="1"/>
    <xf numFmtId="165" fontId="44" fillId="0" borderId="0" xfId="20" applyNumberFormat="1" applyFont="1" applyBorder="1" applyAlignment="1"/>
    <xf numFmtId="165" fontId="64" fillId="0" borderId="21" xfId="20" applyNumberFormat="1" applyFont="1" applyBorder="1" applyAlignment="1"/>
    <xf numFmtId="165" fontId="64" fillId="0" borderId="6" xfId="20" applyNumberFormat="1" applyFont="1" applyBorder="1" applyAlignment="1"/>
    <xf numFmtId="165" fontId="44" fillId="0" borderId="9" xfId="20" applyNumberFormat="1" applyFont="1" applyBorder="1" applyAlignment="1"/>
    <xf numFmtId="165" fontId="64" fillId="0" borderId="2" xfId="20" applyNumberFormat="1" applyFont="1" applyBorder="1" applyAlignment="1"/>
    <xf numFmtId="0" fontId="8" fillId="0" borderId="2" xfId="0" applyFont="1" applyBorder="1" applyAlignment="1">
      <alignment wrapText="1"/>
    </xf>
    <xf numFmtId="165" fontId="64" fillId="0" borderId="0" xfId="20" applyNumberFormat="1" applyFont="1" applyAlignment="1"/>
    <xf numFmtId="165" fontId="44" fillId="0" borderId="0" xfId="20" applyNumberFormat="1" applyFont="1" applyAlignment="1">
      <alignment horizontal="center"/>
    </xf>
    <xf numFmtId="165" fontId="44" fillId="0" borderId="6" xfId="20" applyNumberFormat="1" applyFont="1" applyBorder="1" applyAlignment="1">
      <alignment horizontal="center"/>
    </xf>
    <xf numFmtId="37" fontId="64" fillId="0" borderId="0" xfId="20" applyNumberFormat="1" applyFont="1" applyBorder="1" applyAlignment="1">
      <alignment wrapText="1"/>
    </xf>
    <xf numFmtId="37" fontId="44" fillId="0" borderId="0" xfId="20" applyNumberFormat="1" applyFont="1" applyBorder="1" applyAlignment="1">
      <alignment wrapText="1"/>
    </xf>
    <xf numFmtId="37" fontId="64" fillId="0" borderId="0" xfId="20" applyNumberFormat="1" applyFont="1" applyBorder="1" applyAlignment="1">
      <alignment horizontal="left" wrapText="1"/>
    </xf>
    <xf numFmtId="37" fontId="64" fillId="0" borderId="0" xfId="20" applyNumberFormat="1" applyFont="1" applyBorder="1" applyAlignment="1">
      <alignment horizontal="left" wrapText="1"/>
    </xf>
  </cellXfs>
  <cellStyles count="348">
    <cellStyle name="_cash flows" xfId="23"/>
    <cellStyle name="_T9. Sale Details" xfId="24"/>
    <cellStyle name="_Worksheet in  CAS_Ecoton" xfId="25"/>
    <cellStyle name="_Worksheet in (C) 5640 PPE test" xfId="26"/>
    <cellStyle name="_Worksheet in 5640 PPE test  for 9 month" xfId="27"/>
    <cellStyle name="_Всего" xfId="28"/>
    <cellStyle name="20% - Accent1 2" xfId="29"/>
    <cellStyle name="20% - Accent1 2 2" xfId="30"/>
    <cellStyle name="20% - Accent1 3" xfId="31"/>
    <cellStyle name="20% - Accent1 4" xfId="32"/>
    <cellStyle name="20% - Accent2 2" xfId="33"/>
    <cellStyle name="20% - Accent2 2 2" xfId="34"/>
    <cellStyle name="20% - Accent2 3" xfId="35"/>
    <cellStyle name="20% - Accent2 4" xfId="36"/>
    <cellStyle name="20% - Accent3 2" xfId="37"/>
    <cellStyle name="20% - Accent3 2 2" xfId="38"/>
    <cellStyle name="20% - Accent3 3" xfId="39"/>
    <cellStyle name="20% - Accent3 4" xfId="40"/>
    <cellStyle name="20% - Accent4 2" xfId="41"/>
    <cellStyle name="20% - Accent4 2 2" xfId="42"/>
    <cellStyle name="20% - Accent4 3" xfId="43"/>
    <cellStyle name="20% - Accent4 4" xfId="44"/>
    <cellStyle name="20% - Accent5 2" xfId="45"/>
    <cellStyle name="20% - Accent5 2 2" xfId="46"/>
    <cellStyle name="20% - Accent5 3" xfId="47"/>
    <cellStyle name="20% - Accent5 4" xfId="48"/>
    <cellStyle name="20% - Accent6 2" xfId="49"/>
    <cellStyle name="20% - Accent6 2 2" xfId="50"/>
    <cellStyle name="20% - Accent6 3" xfId="51"/>
    <cellStyle name="20% - Accent6 4" xfId="52"/>
    <cellStyle name="40% - Accent1 2" xfId="53"/>
    <cellStyle name="40% - Accent1 2 2" xfId="54"/>
    <cellStyle name="40% - Accent1 3" xfId="55"/>
    <cellStyle name="40% - Accent1 4" xfId="56"/>
    <cellStyle name="40% - Accent2 2" xfId="57"/>
    <cellStyle name="40% - Accent2 2 2" xfId="58"/>
    <cellStyle name="40% - Accent2 3" xfId="59"/>
    <cellStyle name="40% - Accent2 4" xfId="60"/>
    <cellStyle name="40% - Accent3 2" xfId="61"/>
    <cellStyle name="40% - Accent3 2 2" xfId="62"/>
    <cellStyle name="40% - Accent3 3" xfId="63"/>
    <cellStyle name="40% - Accent3 4" xfId="64"/>
    <cellStyle name="40% - Accent4 2" xfId="65"/>
    <cellStyle name="40% - Accent4 2 2" xfId="66"/>
    <cellStyle name="40% - Accent4 3" xfId="67"/>
    <cellStyle name="40% - Accent4 4" xfId="68"/>
    <cellStyle name="40% - Accent5 2" xfId="69"/>
    <cellStyle name="40% - Accent5 2 2" xfId="70"/>
    <cellStyle name="40% - Accent5 3" xfId="71"/>
    <cellStyle name="40% - Accent5 4" xfId="72"/>
    <cellStyle name="40% - Accent6 2" xfId="73"/>
    <cellStyle name="40% - Accent6 2 2" xfId="74"/>
    <cellStyle name="40% - Accent6 3" xfId="75"/>
    <cellStyle name="40% - Accent6 4" xfId="76"/>
    <cellStyle name="60% - Accent1 2" xfId="77"/>
    <cellStyle name="60% - Accent1 2 2" xfId="78"/>
    <cellStyle name="60% - Accent1 3" xfId="79"/>
    <cellStyle name="60% - Accent2 2" xfId="80"/>
    <cellStyle name="60% - Accent2 2 2" xfId="81"/>
    <cellStyle name="60% - Accent2 3" xfId="82"/>
    <cellStyle name="60% - Accent3 2" xfId="83"/>
    <cellStyle name="60% - Accent3 2 2" xfId="84"/>
    <cellStyle name="60% - Accent3 3" xfId="85"/>
    <cellStyle name="60% - Accent4 2" xfId="86"/>
    <cellStyle name="60% - Accent4 2 2" xfId="87"/>
    <cellStyle name="60% - Accent4 3" xfId="88"/>
    <cellStyle name="60% - Accent5 2" xfId="89"/>
    <cellStyle name="60% - Accent5 2 2" xfId="90"/>
    <cellStyle name="60% - Accent5 3" xfId="91"/>
    <cellStyle name="60% - Accent6 2" xfId="92"/>
    <cellStyle name="60% - Accent6 2 2" xfId="93"/>
    <cellStyle name="60% - Accent6 3" xfId="94"/>
    <cellStyle name="Accent1 2" xfId="95"/>
    <cellStyle name="Accent1 2 2" xfId="96"/>
    <cellStyle name="Accent1 3" xfId="97"/>
    <cellStyle name="Accent2 2" xfId="98"/>
    <cellStyle name="Accent2 2 2" xfId="99"/>
    <cellStyle name="Accent2 3" xfId="100"/>
    <cellStyle name="Accent3 2" xfId="101"/>
    <cellStyle name="Accent3 2 2" xfId="102"/>
    <cellStyle name="Accent3 3" xfId="103"/>
    <cellStyle name="Accent4 2" xfId="104"/>
    <cellStyle name="Accent4 2 2" xfId="105"/>
    <cellStyle name="Accent4 3" xfId="106"/>
    <cellStyle name="Accent5 2" xfId="107"/>
    <cellStyle name="Accent5 2 2" xfId="108"/>
    <cellStyle name="Accent5 3" xfId="109"/>
    <cellStyle name="Accent6 2" xfId="110"/>
    <cellStyle name="Accent6 2 2" xfId="111"/>
    <cellStyle name="Accent6 3" xfId="112"/>
    <cellStyle name="Bad 2" xfId="113"/>
    <cellStyle name="Bad 2 2" xfId="114"/>
    <cellStyle name="Bad 3" xfId="115"/>
    <cellStyle name="Body" xfId="116"/>
    <cellStyle name="BS1" xfId="117"/>
    <cellStyle name="BS2" xfId="118"/>
    <cellStyle name="BS3" xfId="119"/>
    <cellStyle name="BS4" xfId="120"/>
    <cellStyle name="Calc Currency (0)" xfId="121"/>
    <cellStyle name="Calculation 2" xfId="122"/>
    <cellStyle name="Calculation 2 2" xfId="123"/>
    <cellStyle name="Calculation 3" xfId="124"/>
    <cellStyle name="Caption" xfId="125"/>
    <cellStyle name="CdnOxy" xfId="126"/>
    <cellStyle name="Check Cell 2" xfId="127"/>
    <cellStyle name="Check Cell 2 2" xfId="128"/>
    <cellStyle name="Check Cell 3" xfId="129"/>
    <cellStyle name="Column_Title" xfId="130"/>
    <cellStyle name="Comma [0] 2" xfId="5"/>
    <cellStyle name="Comma [0] 2 2" xfId="21"/>
    <cellStyle name="Comma [0] 3" xfId="131"/>
    <cellStyle name="Comma [0] 3 2" xfId="132"/>
    <cellStyle name="Comma 10" xfId="133"/>
    <cellStyle name="Comma 100" xfId="134"/>
    <cellStyle name="Comma 107" xfId="4"/>
    <cellStyle name="Comma 11" xfId="16"/>
    <cellStyle name="Comma 12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8 2" xfId="142"/>
    <cellStyle name="Comma 18 2 2" xfId="8"/>
    <cellStyle name="Comma 19" xfId="143"/>
    <cellStyle name="Comma 2" xfId="144"/>
    <cellStyle name="Comma 2 2" xfId="145"/>
    <cellStyle name="Comma 2 2 2" xfId="22"/>
    <cellStyle name="Comma 2 2 3" xfId="146"/>
    <cellStyle name="Comma 2 3" xfId="147"/>
    <cellStyle name="Comma 2 4" xfId="148"/>
    <cellStyle name="Comma 2 4 3" xfId="149"/>
    <cellStyle name="Comma 20" xfId="150"/>
    <cellStyle name="Comma 21" xfId="151"/>
    <cellStyle name="Comma 22" xfId="152"/>
    <cellStyle name="Comma 23" xfId="153"/>
    <cellStyle name="Comma 24" xfId="154"/>
    <cellStyle name="Comma 26" xfId="155"/>
    <cellStyle name="Comma 3" xfId="156"/>
    <cellStyle name="Comma 3 2" xfId="157"/>
    <cellStyle name="Comma 3 3" xfId="158"/>
    <cellStyle name="Comma 30" xfId="159"/>
    <cellStyle name="Comma 4" xfId="160"/>
    <cellStyle name="Comma 4 2" xfId="161"/>
    <cellStyle name="Comma 4 3" xfId="162"/>
    <cellStyle name="Comma 4 4" xfId="163"/>
    <cellStyle name="Comma 5" xfId="3"/>
    <cellStyle name="Comma 5 2" xfId="164"/>
    <cellStyle name="Comma 6" xfId="165"/>
    <cellStyle name="Comma 6 2" xfId="166"/>
    <cellStyle name="Comma 7" xfId="167"/>
    <cellStyle name="Comma 7 2" xfId="168"/>
    <cellStyle name="Comma 8" xfId="10"/>
    <cellStyle name="Comma 9" xfId="169"/>
    <cellStyle name="Copied" xfId="170"/>
    <cellStyle name="CPdollnum" xfId="171"/>
    <cellStyle name="CPgennum" xfId="172"/>
    <cellStyle name="cpoilnum" xfId="173"/>
    <cellStyle name="CPPerCent" xfId="174"/>
    <cellStyle name="CPpershare" xfId="175"/>
    <cellStyle name="CPpersharenodoll" xfId="176"/>
    <cellStyle name="Credit" xfId="177"/>
    <cellStyle name="Credit subtotal" xfId="178"/>
    <cellStyle name="Credit Total" xfId="179"/>
    <cellStyle name="Currency 2" xfId="180"/>
    <cellStyle name="currentperiod" xfId="181"/>
    <cellStyle name="d" xfId="182"/>
    <cellStyle name="Debit" xfId="183"/>
    <cellStyle name="Debit subtotal" xfId="184"/>
    <cellStyle name="Debit Total" xfId="185"/>
    <cellStyle name="Debit_T9. Sale Details" xfId="186"/>
    <cellStyle name="dollars" xfId="187"/>
    <cellStyle name="E&amp;Y House" xfId="188"/>
    <cellStyle name="Entered" xfId="189"/>
    <cellStyle name="ew" xfId="190"/>
    <cellStyle name="Explanatory Text 2" xfId="191"/>
    <cellStyle name="Explanatory Text 2 2" xfId="192"/>
    <cellStyle name="Explanatory Text 3" xfId="193"/>
    <cellStyle name="footnote" xfId="194"/>
    <cellStyle name="FSTitle" xfId="195"/>
    <cellStyle name="g" xfId="196"/>
    <cellStyle name="g_Invoice GI" xfId="197"/>
    <cellStyle name="Gen2dec" xfId="198"/>
    <cellStyle name="gennumbers" xfId="199"/>
    <cellStyle name="gennumdollar" xfId="200"/>
    <cellStyle name="Good 2" xfId="201"/>
    <cellStyle name="Good 2 2" xfId="202"/>
    <cellStyle name="Good 3" xfId="203"/>
    <cellStyle name="Grey" xfId="204"/>
    <cellStyle name="Header1" xfId="205"/>
    <cellStyle name="Header2" xfId="206"/>
    <cellStyle name="Heading" xfId="207"/>
    <cellStyle name="Heading 1 2" xfId="208"/>
    <cellStyle name="Heading 1 2 2" xfId="209"/>
    <cellStyle name="Heading 1 3" xfId="210"/>
    <cellStyle name="Heading 2 2" xfId="211"/>
    <cellStyle name="Heading 2 2 2" xfId="212"/>
    <cellStyle name="Heading 2 3" xfId="213"/>
    <cellStyle name="Heading 3 2" xfId="214"/>
    <cellStyle name="Heading 3 2 2" xfId="215"/>
    <cellStyle name="Heading 3 3" xfId="216"/>
    <cellStyle name="Heading 4 2" xfId="217"/>
    <cellStyle name="Heading 4 2 2" xfId="218"/>
    <cellStyle name="Heading 4 3" xfId="219"/>
    <cellStyle name="Hyperlink 2" xfId="220"/>
    <cellStyle name="Îáû÷íûé_cogs" xfId="221"/>
    <cellStyle name="Input [yellow]" xfId="222"/>
    <cellStyle name="Input 2" xfId="223"/>
    <cellStyle name="Input 2 2" xfId="224"/>
    <cellStyle name="Input 3" xfId="225"/>
    <cellStyle name="KPMG Heading 1" xfId="226"/>
    <cellStyle name="KPMG Heading 2" xfId="227"/>
    <cellStyle name="KPMG Heading 3" xfId="228"/>
    <cellStyle name="KPMG Heading 4" xfId="229"/>
    <cellStyle name="KPMG Normal" xfId="230"/>
    <cellStyle name="KPMG Normal Text" xfId="231"/>
    <cellStyle name="Linked Cell 2" xfId="232"/>
    <cellStyle name="Linked Cell 2 2" xfId="233"/>
    <cellStyle name="Linked Cell 3" xfId="234"/>
    <cellStyle name="measure" xfId="235"/>
    <cellStyle name="Neutral 2" xfId="236"/>
    <cellStyle name="Neutral 2 2" xfId="237"/>
    <cellStyle name="Neutral 3" xfId="238"/>
    <cellStyle name="Normal - Style1" xfId="239"/>
    <cellStyle name="Normal 10" xfId="240"/>
    <cellStyle name="Normal 11" xfId="241"/>
    <cellStyle name="Normal 11 4" xfId="242"/>
    <cellStyle name="Normal 12" xfId="9"/>
    <cellStyle name="Normal 122" xfId="13"/>
    <cellStyle name="Normal 13" xfId="243"/>
    <cellStyle name="Normal 13 2" xfId="244"/>
    <cellStyle name="Normal 134" xfId="245"/>
    <cellStyle name="Normal 14" xfId="15"/>
    <cellStyle name="Normal 15" xfId="246"/>
    <cellStyle name="Normal 16" xfId="247"/>
    <cellStyle name="Normal 17" xfId="248"/>
    <cellStyle name="Normal 18" xfId="249"/>
    <cellStyle name="Normal 19" xfId="250"/>
    <cellStyle name="Normal 2" xfId="2"/>
    <cellStyle name="Normal 2 10" xfId="251"/>
    <cellStyle name="Normal 2 10 2" xfId="252"/>
    <cellStyle name="Normal 2 2" xfId="253"/>
    <cellStyle name="Normal 2 2 2" xfId="254"/>
    <cellStyle name="Normal 2 2 3" xfId="255"/>
    <cellStyle name="Normal 2 2 4" xfId="256"/>
    <cellStyle name="Normal 2 2 6" xfId="257"/>
    <cellStyle name="Normal 2 3" xfId="258"/>
    <cellStyle name="Normal 2 4" xfId="259"/>
    <cellStyle name="Normal 2 4 2" xfId="260"/>
    <cellStyle name="Normal 2 4 4" xfId="261"/>
    <cellStyle name="Normal 2 5" xfId="262"/>
    <cellStyle name="Normal 20" xfId="6"/>
    <cellStyle name="Normal 21" xfId="7"/>
    <cellStyle name="Normal 3" xfId="12"/>
    <cellStyle name="Normal 3 2" xfId="1"/>
    <cellStyle name="Normal 3 3" xfId="263"/>
    <cellStyle name="Normal 31" xfId="264"/>
    <cellStyle name="Normal 36 2" xfId="265"/>
    <cellStyle name="Normal 4" xfId="266"/>
    <cellStyle name="Normal 4 2" xfId="267"/>
    <cellStyle name="Normal 4 3" xfId="268"/>
    <cellStyle name="Normal 4 4" xfId="269"/>
    <cellStyle name="Normal 5" xfId="270"/>
    <cellStyle name="Normal 5 2" xfId="271"/>
    <cellStyle name="Normal 5 3" xfId="272"/>
    <cellStyle name="Normal 6" xfId="273"/>
    <cellStyle name="Normal 6 2" xfId="274"/>
    <cellStyle name="Normal 67" xfId="17"/>
    <cellStyle name="Normal 7" xfId="275"/>
    <cellStyle name="Normal 7 2" xfId="276"/>
    <cellStyle name="Normal 70" xfId="277"/>
    <cellStyle name="Normal 8" xfId="278"/>
    <cellStyle name="Normal 8 2" xfId="279"/>
    <cellStyle name="Normal 8 3" xfId="280"/>
    <cellStyle name="Normal 9" xfId="281"/>
    <cellStyle name="Normal 96" xfId="282"/>
    <cellStyle name="Normal_18" xfId="14"/>
    <cellStyle name="Normal_29" xfId="19"/>
    <cellStyle name="Normal_7" xfId="11"/>
    <cellStyle name="Normal_Sheet4" xfId="18"/>
    <cellStyle name="Normal_Worksheet in 2251 Cash Flow Worksheet" xfId="20"/>
    <cellStyle name="Normalny_24. 02. 97." xfId="283"/>
    <cellStyle name="Note 2" xfId="284"/>
    <cellStyle name="Note 2 2" xfId="285"/>
    <cellStyle name="Note 3" xfId="286"/>
    <cellStyle name="Ôèíàíñîâûé [0]_Ëèñò1" xfId="287"/>
    <cellStyle name="Ôèíàíñîâûé_Ëèñò1" xfId="288"/>
    <cellStyle name="oilnumbers" xfId="289"/>
    <cellStyle name="Òûñÿ÷è [0]_cogs" xfId="290"/>
    <cellStyle name="Òûñÿ÷è_cogs" xfId="291"/>
    <cellStyle name="Output 2" xfId="292"/>
    <cellStyle name="Output 2 2" xfId="293"/>
    <cellStyle name="Output 3" xfId="294"/>
    <cellStyle name="Percent (0)" xfId="295"/>
    <cellStyle name="Percent [2]" xfId="296"/>
    <cellStyle name="Percent 14" xfId="297"/>
    <cellStyle name="Percent 17" xfId="298"/>
    <cellStyle name="Percent 2" xfId="299"/>
    <cellStyle name="Percent 2 2" xfId="300"/>
    <cellStyle name="Percent 2 3" xfId="301"/>
    <cellStyle name="Percent 3" xfId="302"/>
    <cellStyle name="Percent 3 2" xfId="303"/>
    <cellStyle name="Percent 3 3" xfId="304"/>
    <cellStyle name="Percent 4" xfId="305"/>
    <cellStyle name="Percent 4 2" xfId="306"/>
    <cellStyle name="Percent 4 3" xfId="307"/>
    <cellStyle name="Percent 43" xfId="308"/>
    <cellStyle name="Percent 5" xfId="309"/>
    <cellStyle name="Percent 6" xfId="310"/>
    <cellStyle name="Percent 7" xfId="311"/>
    <cellStyle name="Percent 8" xfId="312"/>
    <cellStyle name="percentgen" xfId="313"/>
    <cellStyle name="PerShare" xfId="314"/>
    <cellStyle name="PerSharenodollar" xfId="315"/>
    <cellStyle name="RevList" xfId="316"/>
    <cellStyle name="SAPBEXHLevel2" xfId="317"/>
    <cellStyle name="SAPBEXHLevel3" xfId="318"/>
    <cellStyle name="Standard_Adjustments_Consulting_2000" xfId="319"/>
    <cellStyle name="Style 1" xfId="320"/>
    <cellStyle name="Subtotal" xfId="321"/>
    <cellStyle name="Tickmark" xfId="322"/>
    <cellStyle name="timeperiod" xfId="323"/>
    <cellStyle name="Title 2" xfId="324"/>
    <cellStyle name="Title 2 2" xfId="325"/>
    <cellStyle name="Title 3" xfId="326"/>
    <cellStyle name="Total 2" xfId="327"/>
    <cellStyle name="Total 2 2" xfId="328"/>
    <cellStyle name="Total 3" xfId="329"/>
    <cellStyle name="Warning Text 2" xfId="330"/>
    <cellStyle name="Warning Text 2 2" xfId="331"/>
    <cellStyle name="Warning Text 3" xfId="332"/>
    <cellStyle name="Year" xfId="333"/>
    <cellStyle name="Гиперссылка" xfId="334"/>
    <cellStyle name="КАНДАГАЧ тел3-33-96" xfId="335"/>
    <cellStyle name="Мой" xfId="336"/>
    <cellStyle name="Обычный" xfId="0" builtinId="0"/>
    <cellStyle name="Обычный 2 2 2 2" xfId="337"/>
    <cellStyle name="Обычный 2 6" xfId="338"/>
    <cellStyle name="Обычный 3" xfId="339"/>
    <cellStyle name="Обычный 3 2 2" xfId="340"/>
    <cellStyle name="Открывавшаяся гиперссылка" xfId="341"/>
    <cellStyle name="Субсчет" xfId="342"/>
    <cellStyle name="Текстовый" xfId="343"/>
    <cellStyle name="Тысячи [0]" xfId="344"/>
    <cellStyle name="Тысячи_010SN05" xfId="345"/>
    <cellStyle name="Финансовый 3" xfId="346"/>
    <cellStyle name="Числовой" xfId="347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418%20Understand%20the%20Entity's%20Significant%20Contract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/Zvezda-4/Zvezda_FM_2_Master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/Zvezda-2/Zvezda_FM_Master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_FM_Master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bakineyev\My%20Documents\Damn%20it\Audit%20File\5000%20Sustantive%20testing%20-%20Assets\5012%20FA%20Combined%20Leadshee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2%20Fixed%20assets%20test%20final%202009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AR%20Testing%2012m%202012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ozhakanov/Desktop/FA%20&#1040;&#1085;&#1072;&#1083;&#1080;&#1079;/New%20Microsoft%20Office%20Excel%20Workshee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roperty,%20plant%20and%20equipment%202012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rastogi\Local%20Settings\Temporary%20Internet%20Files\OLK12B\Example%20reporting%20pack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WINNT/Temporary%20Internet%20Files/OLK14A/payroll_2003_modifi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&#1052;&#1086;&#1080;%20&#1076;&#1086;&#1082;&#1091;&#1084;&#1077;&#1085;&#1090;&#1099;/Sebes%20NHZ%202001%20(0var%20&#1086;&#1089;&#1085;&#1086;&#1074;&#1085;&#1086;&#1081;)/tovarNHZ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AliyaTanabergenova/My%20projects/PNKhZ/tovarNH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PPE%20test%20as%20of%2031%2012%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3%20Inventory%20test%20-final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PPE%20Mvt%20as%20of%2031.12.07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uchko\Documents%20and%20Settings\armen\My%20Documents\Companies\SPT\&#1041;&#1102;&#1076;&#1078;&#1077;&#1090;%202001\Bp2001est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\BusPlan\&#1041;&#1080;&#1079;&#1085;&#1077;&#1089;-&#1087;&#1083;&#1072;&#1085;%202003\&#1055;&#1088;&#1086;&#1075;&#1085;&#1086;&#1079;&#1099;%20&#1076;&#1074;&#1080;&#1078;&#1077;&#1085;&#1080;&#1103;%20&#1076;&#1077;&#1085;&#1077;&#1078;&#1085;&#1099;&#1093;%20&#1089;&#1088;&#1077;&#1076;&#1089;&#1090;&#1074;\&#1044;&#1086;%20&#1072;&#1087;&#1088;&#1077;&#1083;&#1103;%2004%20&#1089;%20&#1085;&#1086;&#1074;&#1086;&#1075;&#1086;&#1076;&#1085;&#1077;&#1081;%20&#1082;&#1072;&#1084;&#1087;&#1072;&#1085;&#1080;&#1077;&#1081;\&#1055;&#1088;&#1086;&#1075;&#1085;&#1086;&#1079;%20&#1076;&#1077;&#1082;&#1072;&#1073;&#1088;&#1100;%20&#1072;&#1087;&#1088;&#1077;&#1083;&#1100;%20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kpmg$\Documents%20and%20Settings\Vgeneralova\Local%20Settings\Temporary%20Internet%20Files\OLK71\8%2008%202007%20(4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kpmg$\my%20docs\05.KAM\14%2011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.1%20CMA%20CIP%20Additions%20selection%20for%20TOD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Documents%20and%20Settings/yaverina/My%20Documents/Projects/Clients/IVT/2005/IFRS%20Conversion/Phase%203/IVT_2005_Reporting%20Package_31%20Dec%202005_consolid_26.03.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WINDOWS/Desktop/TAX%20legislation/Turgai%20Documents/&#1088;&#1072;&#1089;&#1095;&#1077;&#1090;%20634.1/&#1058;&#1072;&#1083;&#1075;&#1072;&#1090;/&#1056;&#1072;&#1089;&#1095;&#1077;&#1090;&#1085;&#1099;&#1077;%20&#1074;&#1077;&#1076;&#1086;&#1084;&#1086;&#1089;&#1090;&#1080;/&#1088;&#1072;&#1089;&#1095;&#1077;&#1090;%20&#1079;&#1072;&#1088;&#1087;&#1083;&#1072;&#1090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DOCUME~1/EYeguy/LOCALS~1/Temp/PBC-Final%20Kmod8-December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PTGT6V2O/&#1054;&#1073;&#1077;&#1089;&#1094;&#1077;&#1085;&#1077;&#1085;&#1080;&#1077;%20&#1054;&#1057;%20&#1069;&#1043;&#1056;&#1069;&#1057;-2%20&#1089;%203%20&#1073;&#1083;&#1086;&#1082;&#1086;&#1084;_01%2012%202016%20(00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&#1057;&#1069;&#1043;&#1056;&#1069;&#1057;-2%20&#1060;&#1069;&#1052;%2020.05.2016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Summary - Significant Contracts"/>
      <sheetName val="Register 2015"/>
      <sheetName val="PBC"/>
      <sheetName val="Tickmarks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tructure"/>
      <sheetName val="Scenario Description"/>
      <sheetName val="Sensitivity Results"/>
      <sheetName val="Scenario Results"/>
      <sheetName val="Cntrl"/>
      <sheetName val="Input"/>
      <sheetName val="1. Prod"/>
      <sheetName val="2. Tariff &amp; Rev"/>
      <sheetName val="3. Var Exp"/>
      <sheetName val="4. Fix Exp"/>
      <sheetName val="5. FA"/>
      <sheetName val="6. D&amp;A"/>
      <sheetName val="7. Tax"/>
      <sheetName val="9. NWC"/>
      <sheetName val="8. CAPEX&amp;Financing"/>
      <sheetName val="CFS (direct method)"/>
      <sheetName val="BS"/>
      <sheetName val="P&amp;L"/>
      <sheetName val="Ratios_станция"/>
      <sheetName val="Ratios_ЭБ № 1,2"/>
      <sheetName val="Ratios_ЭБ № 3"/>
      <sheetName val="Error Check &amp; Graphing"/>
      <sheetName val="Tables for ppt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G21">
            <v>42005</v>
          </cell>
        </row>
        <row r="72">
          <cell r="G7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оли_Вариант 1"/>
      <sheetName val="Results 1"/>
      <sheetName val="Results 2"/>
      <sheetName val="Structure"/>
      <sheetName val="Results 3"/>
      <sheetName val="Debt"/>
      <sheetName val="Окупаемость "/>
      <sheetName val="Scenario Results"/>
      <sheetName val="Cntrl"/>
      <sheetName val="Input"/>
      <sheetName val="9. CAPEX&amp;Financing"/>
      <sheetName val="1. Prod"/>
      <sheetName val="2. Tariff &amp; Rev"/>
      <sheetName val="3. EB3_Cap Tariff"/>
      <sheetName val="4. Var Exp"/>
      <sheetName val="Var exp_for tariff "/>
      <sheetName val="5. Fix Exp"/>
      <sheetName val="6. FA"/>
      <sheetName val="7. D&amp;A"/>
      <sheetName val="8. Tax"/>
      <sheetName val="CFS (direct)"/>
      <sheetName val="10. NWC"/>
      <sheetName val="P&amp;L_НВМП"/>
      <sheetName val="BS"/>
      <sheetName val="NPV"/>
      <sheetName val="Imp Test"/>
      <sheetName val="Tables for ppt"/>
      <sheetName val="CFS"/>
      <sheetName val="error check"/>
      <sheetName val="Tables for MinFin"/>
      <sheetName val="Для встречи 29 мая"/>
      <sheetName val="To delete&gt;&gt;"/>
      <sheetName val="6.1 D&amp;A"/>
      <sheetName val="Imp test_results"/>
      <sheetName val="Доли_вариант 2"/>
      <sheetName val="Formula (2)"/>
      <sheetName val="Imp test_results (2)"/>
      <sheetName val="Formula"/>
      <sheetName val="Анализ чувствительности"/>
      <sheetName val="СКИ"/>
      <sheetName val="Формула для ЭБ №3"/>
      <sheetName val="Формула для ЭБ №1,2"/>
      <sheetName val="Формула для станции"/>
      <sheetName val="выработка ээ и КИУМ"/>
      <sheetName val="По блок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G21">
            <v>42005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10">
          <cell r="K110">
            <v>2787131.7743610376</v>
          </cell>
        </row>
      </sheetData>
      <sheetData sheetId="26">
        <row r="220">
          <cell r="M220">
            <v>55682766.430053234</v>
          </cell>
          <cell r="N220">
            <v>63954365.96702379</v>
          </cell>
          <cell r="O220">
            <v>34037499.536418378</v>
          </cell>
          <cell r="P220">
            <v>9445219.2742653489</v>
          </cell>
          <cell r="Q220">
            <v>-5546782.2432345748</v>
          </cell>
          <cell r="R220">
            <v>-24152980.533355415</v>
          </cell>
          <cell r="S220">
            <v>-45778238.181334913</v>
          </cell>
          <cell r="T220">
            <v>-68931166.050646126</v>
          </cell>
          <cell r="U220">
            <v>-92833140.01740697</v>
          </cell>
          <cell r="V220">
            <v>-122017932.39750516</v>
          </cell>
          <cell r="W220">
            <v>-106457837.00607166</v>
          </cell>
        </row>
        <row r="229">
          <cell r="G229">
            <v>-2.2116076661620064E-7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72">
          <cell r="M72">
            <v>0.84780342115678176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оли_Вариант 1"/>
      <sheetName val="Results 1"/>
      <sheetName val="Results 2"/>
      <sheetName val="Structure"/>
      <sheetName val="Results 3"/>
      <sheetName val="Debt"/>
      <sheetName val="Окупаемость "/>
      <sheetName val="Scenario Results"/>
      <sheetName val="Cntrl"/>
      <sheetName val="Input"/>
      <sheetName val="9. CAPEX&amp;Financing"/>
      <sheetName val="1. Prod"/>
      <sheetName val="2. Tariff &amp; Rev"/>
      <sheetName val="3. EB3_Cap Tariff"/>
      <sheetName val="4. Var Exp"/>
      <sheetName val="Var exp_for tariff "/>
      <sheetName val="5. Fix Exp"/>
      <sheetName val="6. FA"/>
      <sheetName val="7. D&amp;A"/>
      <sheetName val="8. Tax"/>
      <sheetName val="CFS (direct)"/>
      <sheetName val="10. NWC"/>
      <sheetName val="P&amp;L_НВМП"/>
      <sheetName val="BS"/>
      <sheetName val="NPV"/>
      <sheetName val="Imp Test"/>
      <sheetName val="Tables for ppt"/>
      <sheetName val="CFS"/>
      <sheetName val="error check"/>
      <sheetName val="Tables for MinFin"/>
      <sheetName val="Для встречи 29 мая"/>
      <sheetName val="To delete&gt;&gt;"/>
      <sheetName val="6.1 D&amp;A"/>
      <sheetName val="Imp test_results"/>
      <sheetName val="Доли_вариант 2"/>
      <sheetName val="Formula (2)"/>
      <sheetName val="Imp test_results (2)"/>
      <sheetName val="Formula"/>
      <sheetName val="Анализ чувствительности"/>
      <sheetName val="СКИ"/>
      <sheetName val="Формула для ЭБ №3"/>
      <sheetName val="Формула для ЭБ №1,2"/>
      <sheetName val="Формула для станции"/>
      <sheetName val="выработка ээ и КИУМ"/>
      <sheetName val="По блок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8">
          <cell r="G10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20">
          <cell r="M220">
            <v>58176358.63946569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2">
          <cell r="M72">
            <v>0.84780342115678176</v>
          </cell>
        </row>
      </sheetData>
      <sheetData sheetId="43"/>
      <sheetData sheetId="44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>
        <row r="2">
          <cell r="F2" t="str">
            <v>Preliminary</v>
          </cell>
        </row>
        <row r="4">
          <cell r="F4">
            <v>0</v>
          </cell>
        </row>
        <row r="6">
          <cell r="F6">
            <v>0</v>
          </cell>
        </row>
        <row r="8">
          <cell r="F8">
            <v>0</v>
          </cell>
        </row>
        <row r="10">
          <cell r="F10">
            <v>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17730</v>
          </cell>
        </row>
        <row r="19">
          <cell r="F19">
            <v>1971990</v>
          </cell>
        </row>
        <row r="20">
          <cell r="F20">
            <v>1989720</v>
          </cell>
        </row>
        <row r="22">
          <cell r="F22">
            <v>6598951</v>
          </cell>
        </row>
        <row r="23">
          <cell r="F23">
            <v>6598951</v>
          </cell>
        </row>
        <row r="25">
          <cell r="F25">
            <v>60991</v>
          </cell>
        </row>
        <row r="26">
          <cell r="F26">
            <v>9230682</v>
          </cell>
        </row>
        <row r="27">
          <cell r="F27">
            <v>9291673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3294</v>
          </cell>
        </row>
        <row r="34">
          <cell r="F34">
            <v>129016</v>
          </cell>
        </row>
        <row r="35">
          <cell r="F35">
            <v>132310</v>
          </cell>
        </row>
        <row r="37">
          <cell r="F37">
            <v>4199</v>
          </cell>
        </row>
        <row r="38">
          <cell r="F38">
            <v>20839</v>
          </cell>
        </row>
        <row r="39">
          <cell r="F39">
            <v>25038</v>
          </cell>
        </row>
        <row r="41">
          <cell r="F41">
            <v>362622</v>
          </cell>
        </row>
        <row r="42">
          <cell r="F42">
            <v>103</v>
          </cell>
        </row>
        <row r="43">
          <cell r="F43">
            <v>362725</v>
          </cell>
        </row>
        <row r="45">
          <cell r="F45">
            <v>-1044</v>
          </cell>
        </row>
        <row r="46">
          <cell r="F46">
            <v>-7501</v>
          </cell>
        </row>
        <row r="47">
          <cell r="F47">
            <v>-1736</v>
          </cell>
        </row>
        <row r="48">
          <cell r="F48">
            <v>-493</v>
          </cell>
        </row>
        <row r="49">
          <cell r="F49">
            <v>-722479</v>
          </cell>
        </row>
        <row r="50">
          <cell r="F50">
            <v>-3304945</v>
          </cell>
        </row>
        <row r="51">
          <cell r="F51">
            <v>-45750</v>
          </cell>
        </row>
        <row r="52">
          <cell r="F52">
            <v>-4647</v>
          </cell>
        </row>
        <row r="53">
          <cell r="F53">
            <v>-52449</v>
          </cell>
        </row>
        <row r="54">
          <cell r="F54">
            <v>-4141044</v>
          </cell>
        </row>
        <row r="55">
          <cell r="F55">
            <v>14259373</v>
          </cell>
        </row>
      </sheetData>
      <sheetData sheetId="1">
        <row r="1">
          <cell r="F1" t="str">
            <v>Preliminary</v>
          </cell>
        </row>
        <row r="3">
          <cell r="F3">
            <v>0</v>
          </cell>
        </row>
        <row r="5">
          <cell r="F5">
            <v>0</v>
          </cell>
        </row>
        <row r="7">
          <cell r="F7">
            <v>0</v>
          </cell>
        </row>
        <row r="9">
          <cell r="F9">
            <v>0</v>
          </cell>
        </row>
        <row r="11">
          <cell r="F11">
            <v>0</v>
          </cell>
        </row>
        <row r="13">
          <cell r="F13">
            <v>0</v>
          </cell>
        </row>
        <row r="15">
          <cell r="F15">
            <v>0</v>
          </cell>
        </row>
        <row r="17">
          <cell r="F17">
            <v>17730</v>
          </cell>
        </row>
        <row r="18">
          <cell r="F18">
            <v>1971990</v>
          </cell>
        </row>
        <row r="19">
          <cell r="F19">
            <v>1989720</v>
          </cell>
        </row>
        <row r="21">
          <cell r="F21">
            <v>6598951</v>
          </cell>
        </row>
        <row r="22">
          <cell r="F22">
            <v>6598951</v>
          </cell>
        </row>
        <row r="24">
          <cell r="F24">
            <v>60991</v>
          </cell>
        </row>
        <row r="25">
          <cell r="F25">
            <v>9230682</v>
          </cell>
        </row>
        <row r="26">
          <cell r="F26">
            <v>9291673</v>
          </cell>
        </row>
        <row r="28">
          <cell r="F28">
            <v>0</v>
          </cell>
        </row>
        <row r="30">
          <cell r="F30">
            <v>0</v>
          </cell>
        </row>
        <row r="32">
          <cell r="F32">
            <v>3294</v>
          </cell>
        </row>
        <row r="33">
          <cell r="F33">
            <v>129016</v>
          </cell>
        </row>
        <row r="34">
          <cell r="F34">
            <v>132310</v>
          </cell>
        </row>
        <row r="36">
          <cell r="F36">
            <v>4199</v>
          </cell>
        </row>
        <row r="37">
          <cell r="F37">
            <v>20839</v>
          </cell>
        </row>
        <row r="38">
          <cell r="F38">
            <v>25038</v>
          </cell>
        </row>
        <row r="40">
          <cell r="F40">
            <v>362622</v>
          </cell>
        </row>
        <row r="41">
          <cell r="F41">
            <v>103</v>
          </cell>
        </row>
        <row r="42">
          <cell r="F42">
            <v>362725</v>
          </cell>
        </row>
        <row r="44">
          <cell r="F44">
            <v>-1044</v>
          </cell>
        </row>
        <row r="45">
          <cell r="F45">
            <v>-7501</v>
          </cell>
        </row>
        <row r="46">
          <cell r="F46">
            <v>-1736</v>
          </cell>
        </row>
        <row r="47">
          <cell r="F47">
            <v>-493</v>
          </cell>
        </row>
        <row r="48">
          <cell r="F48">
            <v>-722479</v>
          </cell>
        </row>
        <row r="49">
          <cell r="F49">
            <v>-3304945</v>
          </cell>
        </row>
        <row r="50">
          <cell r="F50">
            <v>-45750</v>
          </cell>
        </row>
        <row r="51">
          <cell r="F51">
            <v>-4647</v>
          </cell>
        </row>
        <row r="52">
          <cell r="F52">
            <v>-52449</v>
          </cell>
        </row>
        <row r="53">
          <cell r="F53">
            <v>-4141044</v>
          </cell>
        </row>
        <row r="54">
          <cell r="F54">
            <v>14259373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 Investment property"/>
      <sheetName val="1510 LT Assets for sale"/>
      <sheetName val="Disclosure PPE"/>
      <sheetName val="PPE mvt"/>
      <sheetName val="PBC"/>
      <sheetName val="PBC2"/>
      <sheetName val="Related parties"/>
      <sheetName val="VAT refund"/>
      <sheetName val="PPE additions"/>
      <sheetName val="Investment property"/>
      <sheetName val="CIP"/>
      <sheetName val="CIP additions"/>
      <sheetName val="Depreciation"/>
      <sheetName val="PBC - Depreciation rates "/>
      <sheetName val="TDSheet"/>
      <sheetName val="SS calculation"/>
      <sheetName val="XREF"/>
      <sheetName val="Tickmarks"/>
    </sheetNames>
    <sheetDataSet>
      <sheetData sheetId="0"/>
      <sheetData sheetId="1">
        <row r="22">
          <cell r="M22">
            <v>84235.921870000006</v>
          </cell>
          <cell r="N22">
            <v>12033.70313</v>
          </cell>
        </row>
        <row r="24">
          <cell r="B24">
            <v>87640</v>
          </cell>
        </row>
      </sheetData>
      <sheetData sheetId="2"/>
      <sheetData sheetId="3">
        <row r="28">
          <cell r="U28">
            <v>50855.621679999997</v>
          </cell>
        </row>
        <row r="34">
          <cell r="M34">
            <v>133475.94144</v>
          </cell>
        </row>
      </sheetData>
      <sheetData sheetId="4"/>
      <sheetData sheetId="5"/>
      <sheetData sheetId="6"/>
      <sheetData sheetId="7"/>
      <sheetData sheetId="8"/>
      <sheetData sheetId="9">
        <row r="22">
          <cell r="C22">
            <v>84235.921870000006</v>
          </cell>
          <cell r="E22">
            <v>331323.31179000001</v>
          </cell>
          <cell r="G22">
            <v>20710.53572</v>
          </cell>
        </row>
        <row r="32">
          <cell r="C32">
            <v>345</v>
          </cell>
        </row>
      </sheetData>
      <sheetData sheetId="10">
        <row r="46">
          <cell r="O46">
            <v>108029.06165</v>
          </cell>
        </row>
        <row r="59">
          <cell r="C59">
            <v>133476.30546999999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AR Testing"/>
      <sheetName val="Saipem TOD"/>
      <sheetName val="Ageing Test"/>
      <sheetName val="Late Cut-Off Test"/>
      <sheetName val="Early Cut-Off Test"/>
      <sheetName val="PBE Currency"/>
      <sheetName val="JET"/>
      <sheetName val="Tickmarks"/>
      <sheetName val="AST"/>
    </sheetNames>
    <sheetDataSet>
      <sheetData sheetId="0"/>
      <sheetData sheetId="1">
        <row r="33">
          <cell r="G33">
            <v>220607.73043000046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E movement"/>
      <sheetName val="TOD purchases"/>
      <sheetName val="CIP transfer"/>
      <sheetName val="Depreciation"/>
      <sheetName val="Depreciation (2)"/>
      <sheetName val="Cut-off"/>
      <sheetName val="PBC"/>
      <sheetName val="JET"/>
      <sheetName val="Tickmarks"/>
      <sheetName val="Audit sampling table"/>
    </sheetNames>
    <sheetDataSet>
      <sheetData sheetId="0" refreshError="1"/>
      <sheetData sheetId="1">
        <row r="53">
          <cell r="O53">
            <v>35005.029699999803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E Mvt"/>
      <sheetName val="Intangibles Mvt"/>
      <sheetName val="TOD Additions"/>
      <sheetName val="TOD Disposals"/>
      <sheetName val="Depreciation"/>
      <sheetName val="Fully Depreciated FA 2006"/>
      <sheetName val="Expected vs Actual"/>
      <sheetName val="Threshold Calc"/>
      <sheetName val="Reconilliation with Inventory"/>
      <sheetName val="Reconcillation with COP"/>
      <sheetName val="Reconcilliation with G&amp;A"/>
      <sheetName val="Ex rate PBC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SP disclose"/>
      <sheetName val="movement 12 month "/>
      <sheetName val="DGS"/>
      <sheetName val="movement 3 month"/>
      <sheetName val="Test"/>
      <sheetName val="Pavlodar"/>
      <sheetName val="Karaganda"/>
      <sheetName val="AUR"/>
      <sheetName val="MB Astana"/>
      <sheetName val="Intercompany"/>
      <sheetName val="Sheet1"/>
      <sheetName val="Final update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 PPE"/>
      <sheetName val="Disclosure IA"/>
      <sheetName val="FA Mvt"/>
      <sheetName val="CIP Mvt"/>
      <sheetName val="TOD additions"/>
      <sheetName val="TOD disposals"/>
      <sheetName val="RP Transactions"/>
      <sheetName val="Intangibles"/>
      <sheetName val="2931 Additions"/>
      <sheetName val="Depreciation"/>
      <sheetName val="CIP additions"/>
      <sheetName val="CIP2932"/>
      <sheetName val="Acc 1000 test"/>
      <sheetName val="Excess Calc"/>
      <sheetName val="TCalc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BALANCE"/>
      <sheetName val="P&amp;L"/>
      <sheetName val="CASHFLOW"/>
      <sheetName val="ECONOMIC DATA"/>
      <sheetName val="TRAFFIC PARM"/>
      <sheetName val="TRAFFIC CALC"/>
      <sheetName val="COIN TRAFFIC MODEL"/>
      <sheetName val="DELTA"/>
      <sheetName val="REGIONS"/>
      <sheetName val="VOICEMAIL"/>
      <sheetName val="ADVANCES (PARM)"/>
      <sheetName val="ADVANCES $"/>
      <sheetName val="CONTRIBUTION_UNITS"/>
      <sheetName val="CONTRIBUTION"/>
      <sheetName val="CARDS"/>
      <sheetName val="PAPER_CARDS"/>
      <sheetName val="G&amp;A COSTS"/>
      <sheetName val="SPARES - PAYPHONES"/>
      <sheetName val="SPARES - BOOTHS"/>
      <sheetName val="STAFF"/>
      <sheetName val="SALARIES"/>
      <sheetName val="SALARY"/>
      <sheetName val="CAPEX"/>
      <sheetName val="FIXED ASSETS"/>
      <sheetName val="SETTL - USD"/>
      <sheetName val="SETTL - RBL"/>
      <sheetName val="FINANCING"/>
      <sheetName val="VAT"/>
      <sheetName val="Russian P&amp;L"/>
      <sheetName val="Russian VAT"/>
      <sheetName val="Requests"/>
      <sheetName val="Initial outlay data"/>
      <sheetName val="Temp"/>
      <sheetName val="FUNCTIONS"/>
      <sheetName val="1"/>
      <sheetName val="JAG"/>
      <sheetName val="осв ОАО (2)"/>
      <sheetName val="Ф2Б"/>
      <sheetName val="Оценка стоимости активов"/>
      <sheetName val="BS"/>
      <sheetName val="XLR_NoRangeSheet"/>
      <sheetName val="трансформация1"/>
      <sheetName val="MT"/>
      <sheetName val="Общ."/>
      <sheetName val="создание списк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TABLE 4</v>
          </cell>
          <cell r="B3" t="str">
            <v>ref.</v>
          </cell>
          <cell r="C3" t="str">
            <v>units</v>
          </cell>
          <cell r="D3" t="str">
            <v>ТАБЛИЦА 4</v>
          </cell>
          <cell r="E3" t="str">
            <v>ед.
изм.</v>
          </cell>
          <cell r="F3" t="str">
            <v>ref.</v>
          </cell>
        </row>
        <row r="5">
          <cell r="A5" t="str">
            <v>$/RUR EXCHANGE RATE</v>
          </cell>
          <cell r="B5" t="str">
            <v>input</v>
          </cell>
          <cell r="C5" t="str">
            <v>rbl</v>
          </cell>
          <cell r="D5" t="str">
            <v>КУРС ДОЛЛАРА</v>
          </cell>
          <cell r="E5" t="str">
            <v>input</v>
          </cell>
          <cell r="F5" t="str">
            <v>руб.</v>
          </cell>
        </row>
        <row r="6">
          <cell r="A6" t="str">
            <v>FRF/RUR EXCHANGE RATE</v>
          </cell>
          <cell r="B6" t="str">
            <v>input</v>
          </cell>
          <cell r="C6" t="str">
            <v>rbl</v>
          </cell>
          <cell r="D6" t="str">
            <v>КУРС ФРАНЦУЗСКОГО ФРАНКА</v>
          </cell>
          <cell r="E6" t="str">
            <v>input</v>
          </cell>
          <cell r="F6" t="str">
            <v>руб.</v>
          </cell>
        </row>
        <row r="7">
          <cell r="A7" t="str">
            <v>DKK/RUR EXCHANGE RATE</v>
          </cell>
          <cell r="B7" t="str">
            <v>input</v>
          </cell>
          <cell r="C7" t="str">
            <v>rbl</v>
          </cell>
          <cell r="D7" t="str">
            <v>КУРС ДАТСКОЙ КРОНЫ</v>
          </cell>
          <cell r="E7" t="str">
            <v>input</v>
          </cell>
          <cell r="F7" t="str">
            <v>руб.</v>
          </cell>
        </row>
        <row r="8">
          <cell r="A8" t="str">
            <v>DKK/$ EXCHANGE RATE</v>
          </cell>
          <cell r="B8" t="str">
            <v>Calc.</v>
          </cell>
          <cell r="C8" t="str">
            <v>DKK</v>
          </cell>
          <cell r="D8" t="str">
            <v>КУРС ДОЛЛАРА В ДАТСКИХ КРОНАХ</v>
          </cell>
          <cell r="E8" t="str">
            <v>Calc.</v>
          </cell>
          <cell r="F8" t="str">
            <v>DKK</v>
          </cell>
        </row>
        <row r="10">
          <cell r="A10" t="str">
            <v>TAX RATES</v>
          </cell>
          <cell r="D10" t="str">
            <v>НАЛОГИ</v>
          </cell>
        </row>
        <row r="11">
          <cell r="A11" t="str">
            <v>-VAT</v>
          </cell>
          <cell r="B11" t="str">
            <v>input</v>
          </cell>
          <cell r="C11" t="str">
            <v>%</v>
          </cell>
          <cell r="D11" t="str">
            <v>-НДС</v>
          </cell>
          <cell r="E11" t="str">
            <v>input</v>
          </cell>
          <cell r="F11" t="str">
            <v>%</v>
          </cell>
        </row>
        <row r="12">
          <cell r="A12" t="str">
            <v xml:space="preserve">-Road tax </v>
          </cell>
          <cell r="B12" t="str">
            <v>input</v>
          </cell>
          <cell r="C12" t="str">
            <v>%</v>
          </cell>
          <cell r="D12" t="str">
            <v>-Налог в дорожные фонды</v>
          </cell>
          <cell r="E12" t="str">
            <v>input</v>
          </cell>
          <cell r="F12" t="str">
            <v>%</v>
          </cell>
        </row>
        <row r="13">
          <cell r="A13" t="str">
            <v xml:space="preserve">-Housing tax </v>
          </cell>
          <cell r="B13" t="str">
            <v>input</v>
          </cell>
          <cell r="C13" t="str">
            <v>%</v>
          </cell>
          <cell r="D13" t="str">
            <v xml:space="preserve">-Жилищиный налог </v>
          </cell>
          <cell r="E13" t="str">
            <v>input</v>
          </cell>
          <cell r="F13" t="str">
            <v>%</v>
          </cell>
        </row>
        <row r="14">
          <cell r="A14" t="str">
            <v>-Social payments</v>
          </cell>
          <cell r="B14" t="str">
            <v>input</v>
          </cell>
          <cell r="C14" t="str">
            <v>%</v>
          </cell>
          <cell r="D14" t="str">
            <v>-Выплаты в социальные фонды</v>
          </cell>
          <cell r="E14" t="str">
            <v>input</v>
          </cell>
          <cell r="F14" t="str">
            <v>%</v>
          </cell>
        </row>
        <row r="15">
          <cell r="A15" t="str">
            <v>-Minimum salary</v>
          </cell>
          <cell r="B15" t="str">
            <v>input</v>
          </cell>
          <cell r="C15" t="str">
            <v>rbl</v>
          </cell>
          <cell r="D15" t="str">
            <v>-Минимальный размер оплаты труда</v>
          </cell>
          <cell r="E15" t="str">
            <v>input</v>
          </cell>
          <cell r="F15" t="str">
            <v>руб.</v>
          </cell>
        </row>
        <row r="16">
          <cell r="A16" t="str">
            <v>-Sales tax</v>
          </cell>
          <cell r="B16" t="str">
            <v>input</v>
          </cell>
          <cell r="C16" t="str">
            <v>%</v>
          </cell>
          <cell r="D16" t="str">
            <v>-Налог с продаж</v>
          </cell>
          <cell r="E16" t="str">
            <v>input</v>
          </cell>
          <cell r="F16" t="str">
            <v>%</v>
          </cell>
        </row>
        <row r="17">
          <cell r="A17" t="str">
            <v>-Profit tax</v>
          </cell>
          <cell r="B17" t="str">
            <v>input</v>
          </cell>
          <cell r="C17" t="str">
            <v>%</v>
          </cell>
          <cell r="D17" t="str">
            <v>-Налог на прибыль</v>
          </cell>
          <cell r="E17" t="str">
            <v>input</v>
          </cell>
          <cell r="F17" t="str">
            <v>%</v>
          </cell>
        </row>
        <row r="18">
          <cell r="A18" t="str">
            <v xml:space="preserve">-Public safety tax </v>
          </cell>
          <cell r="B18" t="str">
            <v>input</v>
          </cell>
          <cell r="C18" t="str">
            <v>%</v>
          </cell>
          <cell r="D18" t="str">
            <v>-Налог на правоохранительные органы</v>
          </cell>
          <cell r="E18" t="str">
            <v>input</v>
          </cell>
          <cell r="F18" t="str">
            <v>%</v>
          </cell>
        </row>
        <row r="19">
          <cell r="A19" t="str">
            <v>-Car purchase tax</v>
          </cell>
          <cell r="B19" t="str">
            <v>input</v>
          </cell>
          <cell r="C19" t="str">
            <v>%</v>
          </cell>
          <cell r="D19" t="str">
            <v>-Налог на приобретение автомобилей</v>
          </cell>
          <cell r="E19" t="str">
            <v>input</v>
          </cell>
          <cell r="F19" t="str">
            <v>%</v>
          </cell>
        </row>
        <row r="20">
          <cell r="A20" t="str">
            <v>-Property tax</v>
          </cell>
          <cell r="B20" t="str">
            <v>input</v>
          </cell>
          <cell r="C20" t="str">
            <v>%</v>
          </cell>
          <cell r="D20" t="str">
            <v>-Налог на имущество</v>
          </cell>
          <cell r="E20" t="str">
            <v>input</v>
          </cell>
          <cell r="F20" t="str">
            <v>%</v>
          </cell>
        </row>
        <row r="21">
          <cell r="A21" t="str">
            <v>-Tax on advertisement</v>
          </cell>
          <cell r="B21" t="str">
            <v>input</v>
          </cell>
          <cell r="C21" t="str">
            <v>%</v>
          </cell>
          <cell r="D21" t="str">
            <v>-Налог на рекламу</v>
          </cell>
          <cell r="E21" t="str">
            <v>input</v>
          </cell>
          <cell r="F21" t="str">
            <v>%</v>
          </cell>
        </row>
        <row r="80">
          <cell r="D80" t="str">
            <v>Feb
Фев</v>
          </cell>
          <cell r="E80" t="str">
            <v>March
Март</v>
          </cell>
        </row>
      </sheetData>
      <sheetData sheetId="5" refreshError="1">
        <row r="3">
          <cell r="A3" t="str">
            <v>TABLE 5</v>
          </cell>
          <cell r="B3" t="str">
            <v>Ref.</v>
          </cell>
          <cell r="C3" t="str">
            <v>units</v>
          </cell>
          <cell r="D3" t="str">
            <v>ТАБЛИЦА 5</v>
          </cell>
          <cell r="E3" t="str">
            <v>Ref.</v>
          </cell>
          <cell r="F3" t="str">
            <v>ед.
изм.</v>
          </cell>
        </row>
        <row r="4">
          <cell r="A4" t="str">
            <v># of minutes per phone per month</v>
          </cell>
          <cell r="B4" t="str">
            <v>Calc.</v>
          </cell>
          <cell r="D4" t="str">
            <v>Кол-во мин/такс. в месяц</v>
          </cell>
          <cell r="E4" t="str">
            <v>Calc.</v>
          </cell>
        </row>
        <row r="6">
          <cell r="A6" t="str">
            <v>Distribution of minutes used</v>
          </cell>
          <cell r="D6" t="str">
            <v>Распределение использ. минут</v>
          </cell>
        </row>
        <row r="7">
          <cell r="A7" t="str">
            <v>-National</v>
          </cell>
          <cell r="B7" t="str">
            <v>Calc.</v>
          </cell>
          <cell r="C7" t="str">
            <v>%</v>
          </cell>
          <cell r="D7" t="str">
            <v>Междугородняя  связь</v>
          </cell>
          <cell r="E7" t="str">
            <v>Calc.</v>
          </cell>
          <cell r="F7" t="str">
            <v>%</v>
          </cell>
        </row>
        <row r="8">
          <cell r="A8" t="str">
            <v>-% of zone 2</v>
          </cell>
          <cell r="B8" t="str">
            <v>Input</v>
          </cell>
          <cell r="C8" t="str">
            <v>%</v>
          </cell>
          <cell r="D8" t="str">
            <v>-доля 2 зоны</v>
          </cell>
          <cell r="E8" t="str">
            <v>Input</v>
          </cell>
          <cell r="F8" t="str">
            <v>%</v>
          </cell>
        </row>
        <row r="9">
          <cell r="A9" t="str">
            <v>-% of zone 3</v>
          </cell>
          <cell r="B9" t="str">
            <v>Input</v>
          </cell>
          <cell r="C9" t="str">
            <v>%</v>
          </cell>
          <cell r="D9" t="str">
            <v>-доля 3 зоны</v>
          </cell>
          <cell r="E9" t="str">
            <v>Input</v>
          </cell>
          <cell r="F9" t="str">
            <v>%</v>
          </cell>
        </row>
        <row r="10">
          <cell r="A10" t="str">
            <v>-% of zone 4</v>
          </cell>
          <cell r="B10" t="str">
            <v>Input</v>
          </cell>
          <cell r="C10" t="str">
            <v>%</v>
          </cell>
          <cell r="D10" t="str">
            <v>-доля 4 зоны</v>
          </cell>
          <cell r="E10" t="str">
            <v>Input</v>
          </cell>
          <cell r="F10" t="str">
            <v>%</v>
          </cell>
        </row>
        <row r="11">
          <cell r="A11" t="str">
            <v>-% of zone 5</v>
          </cell>
          <cell r="B11" t="str">
            <v>Input</v>
          </cell>
          <cell r="C11" t="str">
            <v>%</v>
          </cell>
          <cell r="D11" t="str">
            <v>-доля 5 зоны</v>
          </cell>
          <cell r="E11" t="str">
            <v>Input</v>
          </cell>
          <cell r="F11" t="str">
            <v>%</v>
          </cell>
        </row>
        <row r="12">
          <cell r="A12" t="str">
            <v>-% of zone 6</v>
          </cell>
          <cell r="B12" t="str">
            <v>Input</v>
          </cell>
          <cell r="C12" t="str">
            <v>%</v>
          </cell>
          <cell r="D12" t="str">
            <v>-доля 6 зоны</v>
          </cell>
          <cell r="E12" t="str">
            <v>Input</v>
          </cell>
          <cell r="F12" t="str">
            <v>%</v>
          </cell>
        </row>
        <row r="13">
          <cell r="A13" t="str">
            <v>-% of zone 7</v>
          </cell>
          <cell r="B13" t="str">
            <v>Input</v>
          </cell>
          <cell r="C13" t="str">
            <v>%</v>
          </cell>
          <cell r="D13" t="str">
            <v>-доля 7 зоны</v>
          </cell>
          <cell r="E13" t="str">
            <v>Input</v>
          </cell>
          <cell r="F13" t="str">
            <v>%</v>
          </cell>
        </row>
        <row r="14">
          <cell r="A14" t="str">
            <v>-International</v>
          </cell>
          <cell r="B14" t="str">
            <v>Calc.</v>
          </cell>
          <cell r="C14" t="str">
            <v>%</v>
          </cell>
          <cell r="D14" t="str">
            <v>Международная связь</v>
          </cell>
          <cell r="E14" t="str">
            <v>Calc.</v>
          </cell>
          <cell r="F14" t="str">
            <v>%</v>
          </cell>
        </row>
        <row r="15">
          <cell r="A15" t="str">
            <v>-% of zone 8</v>
          </cell>
          <cell r="B15" t="str">
            <v>Input</v>
          </cell>
          <cell r="C15" t="str">
            <v>%</v>
          </cell>
          <cell r="D15" t="str">
            <v>-доля 8 зоны</v>
          </cell>
          <cell r="E15" t="str">
            <v>Input</v>
          </cell>
          <cell r="F15" t="str">
            <v>%</v>
          </cell>
        </row>
        <row r="16">
          <cell r="A16" t="str">
            <v>-% of zone 9</v>
          </cell>
          <cell r="B16" t="str">
            <v>Input</v>
          </cell>
          <cell r="C16" t="str">
            <v>%</v>
          </cell>
          <cell r="D16" t="str">
            <v>-доля 9 зоны</v>
          </cell>
          <cell r="E16" t="str">
            <v>Input</v>
          </cell>
          <cell r="F16" t="str">
            <v>%</v>
          </cell>
        </row>
        <row r="17">
          <cell r="A17" t="str">
            <v>-% of zone 10</v>
          </cell>
          <cell r="B17" t="str">
            <v>Input</v>
          </cell>
          <cell r="C17" t="str">
            <v>%</v>
          </cell>
          <cell r="D17" t="str">
            <v>-доля 10 зоны</v>
          </cell>
          <cell r="E17" t="str">
            <v>Input</v>
          </cell>
          <cell r="F17" t="str">
            <v>%</v>
          </cell>
        </row>
        <row r="18">
          <cell r="A18" t="str">
            <v>-% of zone 11</v>
          </cell>
          <cell r="B18" t="str">
            <v>Input</v>
          </cell>
          <cell r="C18" t="str">
            <v>%</v>
          </cell>
          <cell r="D18" t="str">
            <v>-доля 11 зоны</v>
          </cell>
          <cell r="E18" t="str">
            <v>Input</v>
          </cell>
          <cell r="F18" t="str">
            <v>%</v>
          </cell>
        </row>
        <row r="19">
          <cell r="A19" t="str">
            <v>-% of zone 12</v>
          </cell>
          <cell r="B19" t="str">
            <v>Input</v>
          </cell>
          <cell r="C19" t="str">
            <v>%</v>
          </cell>
          <cell r="D19" t="str">
            <v>-доля 12 зоны</v>
          </cell>
          <cell r="E19" t="str">
            <v>Input</v>
          </cell>
          <cell r="F19" t="str">
            <v>%</v>
          </cell>
        </row>
        <row r="20">
          <cell r="A20" t="str">
            <v>-% of zone 13</v>
          </cell>
          <cell r="B20" t="str">
            <v>Input</v>
          </cell>
          <cell r="C20" t="str">
            <v>%</v>
          </cell>
          <cell r="D20" t="str">
            <v>-доля 13 зоны</v>
          </cell>
          <cell r="E20" t="str">
            <v>Input</v>
          </cell>
          <cell r="F20" t="str">
            <v>%</v>
          </cell>
        </row>
        <row r="21">
          <cell r="A21" t="str">
            <v>-% of zone 14</v>
          </cell>
          <cell r="B21" t="str">
            <v>Input</v>
          </cell>
          <cell r="C21" t="str">
            <v>%</v>
          </cell>
          <cell r="D21" t="str">
            <v>-доля 14 зоны</v>
          </cell>
          <cell r="E21" t="str">
            <v>Input</v>
          </cell>
          <cell r="F21" t="str">
            <v>%</v>
          </cell>
        </row>
        <row r="22">
          <cell r="A22" t="str">
            <v>-% of zone 15</v>
          </cell>
          <cell r="B22" t="str">
            <v>Input</v>
          </cell>
          <cell r="C22" t="str">
            <v>%</v>
          </cell>
          <cell r="D22" t="str">
            <v>-доля 15 зоны</v>
          </cell>
          <cell r="E22" t="str">
            <v>Input</v>
          </cell>
          <cell r="F22" t="str">
            <v>%</v>
          </cell>
        </row>
        <row r="23">
          <cell r="A23" t="str">
            <v>-% of zone 16</v>
          </cell>
          <cell r="B23" t="str">
            <v>Input</v>
          </cell>
          <cell r="C23" t="str">
            <v>%</v>
          </cell>
          <cell r="D23" t="str">
            <v>-доля 16 зоны</v>
          </cell>
          <cell r="E23" t="str">
            <v>Input</v>
          </cell>
          <cell r="F23" t="str">
            <v>%</v>
          </cell>
        </row>
        <row r="24">
          <cell r="A24" t="str">
            <v>-% of zone 17</v>
          </cell>
          <cell r="B24" t="str">
            <v>Input</v>
          </cell>
          <cell r="C24" t="str">
            <v>%</v>
          </cell>
          <cell r="D24" t="str">
            <v>-доля 17 зоны</v>
          </cell>
          <cell r="E24" t="str">
            <v>Input</v>
          </cell>
          <cell r="F24" t="str">
            <v>%</v>
          </cell>
        </row>
        <row r="25">
          <cell r="A25" t="str">
            <v>-% of zone 18</v>
          </cell>
          <cell r="B25" t="str">
            <v>Input</v>
          </cell>
          <cell r="C25" t="str">
            <v>%</v>
          </cell>
          <cell r="D25" t="str">
            <v>-доля 18 зоны</v>
          </cell>
          <cell r="E25" t="str">
            <v>Input</v>
          </cell>
          <cell r="F25" t="str">
            <v>%</v>
          </cell>
        </row>
        <row r="26">
          <cell r="A26" t="str">
            <v>-Zone 19 (commercial telephone services)</v>
          </cell>
          <cell r="B26" t="str">
            <v>Calc.</v>
          </cell>
          <cell r="C26" t="str">
            <v>%</v>
          </cell>
          <cell r="D26" t="str">
            <v>-зона 19 (платные телефонные службы)</v>
          </cell>
          <cell r="E26" t="str">
            <v>Input</v>
          </cell>
          <cell r="F26" t="str">
            <v>%</v>
          </cell>
        </row>
        <row r="27">
          <cell r="A27" t="str">
            <v>-Zone 20 (commercial telephone services)</v>
          </cell>
          <cell r="B27" t="str">
            <v>Calc.</v>
          </cell>
          <cell r="C27" t="str">
            <v>%</v>
          </cell>
          <cell r="D27" t="str">
            <v>-зона 20 (платные телефонные службы)</v>
          </cell>
          <cell r="E27" t="str">
            <v>Input</v>
          </cell>
          <cell r="F27" t="str">
            <v>%</v>
          </cell>
        </row>
        <row r="29">
          <cell r="A29" t="str">
            <v xml:space="preserve">Effective duration of call </v>
          </cell>
          <cell r="D29" t="str">
            <v>Реальная продолжит. разговора</v>
          </cell>
        </row>
        <row r="30">
          <cell r="A30" t="str">
            <v>-Local 1</v>
          </cell>
          <cell r="B30" t="str">
            <v>Input</v>
          </cell>
          <cell r="C30" t="str">
            <v>min.</v>
          </cell>
          <cell r="D30" t="str">
            <v>Местная связь</v>
          </cell>
          <cell r="E30" t="str">
            <v>Input</v>
          </cell>
          <cell r="F30" t="str">
            <v>мин</v>
          </cell>
        </row>
        <row r="31">
          <cell r="A31" t="str">
            <v>-National zone 2</v>
          </cell>
          <cell r="B31" t="str">
            <v>Input</v>
          </cell>
          <cell r="C31" t="str">
            <v>min.</v>
          </cell>
          <cell r="D31" t="str">
            <v>2 зона междугородней связи</v>
          </cell>
          <cell r="E31" t="str">
            <v>Input</v>
          </cell>
          <cell r="F31" t="str">
            <v>мин</v>
          </cell>
        </row>
        <row r="32">
          <cell r="A32" t="str">
            <v>-National zone 3</v>
          </cell>
          <cell r="B32" t="str">
            <v>Input</v>
          </cell>
          <cell r="C32" t="str">
            <v>min.</v>
          </cell>
          <cell r="D32" t="str">
            <v>3 зона междугородней связи</v>
          </cell>
          <cell r="E32" t="str">
            <v>Input</v>
          </cell>
          <cell r="F32" t="str">
            <v>мин</v>
          </cell>
        </row>
        <row r="33">
          <cell r="A33" t="str">
            <v>-National zone 4</v>
          </cell>
          <cell r="B33" t="str">
            <v>Input</v>
          </cell>
          <cell r="C33" t="str">
            <v>min.</v>
          </cell>
          <cell r="D33" t="str">
            <v>4 зона междугородней связи</v>
          </cell>
          <cell r="E33" t="str">
            <v>Input</v>
          </cell>
          <cell r="F33" t="str">
            <v>мин</v>
          </cell>
        </row>
        <row r="34">
          <cell r="A34" t="str">
            <v>-National zone 5</v>
          </cell>
          <cell r="B34" t="str">
            <v>Input</v>
          </cell>
          <cell r="C34" t="str">
            <v>min.</v>
          </cell>
          <cell r="D34" t="str">
            <v>5 зона междугородней связи</v>
          </cell>
          <cell r="E34" t="str">
            <v>Input</v>
          </cell>
          <cell r="F34" t="str">
            <v>мин</v>
          </cell>
        </row>
        <row r="35">
          <cell r="A35" t="str">
            <v>-National zone 6</v>
          </cell>
          <cell r="B35" t="str">
            <v>Input</v>
          </cell>
          <cell r="C35" t="str">
            <v>min.</v>
          </cell>
          <cell r="D35" t="str">
            <v>6 зона междугородней связи</v>
          </cell>
          <cell r="E35" t="str">
            <v>Input</v>
          </cell>
          <cell r="F35" t="str">
            <v>мин</v>
          </cell>
        </row>
        <row r="36">
          <cell r="A36" t="str">
            <v>-National zone 7</v>
          </cell>
          <cell r="B36" t="str">
            <v>Input</v>
          </cell>
          <cell r="C36" t="str">
            <v>min.</v>
          </cell>
          <cell r="D36" t="str">
            <v>7 зона междугородней связи</v>
          </cell>
          <cell r="E36" t="str">
            <v>Input</v>
          </cell>
          <cell r="F36" t="str">
            <v>мин</v>
          </cell>
        </row>
        <row r="37">
          <cell r="A37" t="str">
            <v>-International zone 8</v>
          </cell>
          <cell r="B37" t="str">
            <v>Input</v>
          </cell>
          <cell r="C37" t="str">
            <v>min.</v>
          </cell>
          <cell r="D37" t="str">
            <v>8 зона международной связи</v>
          </cell>
          <cell r="E37" t="str">
            <v>Input</v>
          </cell>
          <cell r="F37" t="str">
            <v>мин</v>
          </cell>
        </row>
        <row r="38">
          <cell r="A38" t="str">
            <v>-International zone 9</v>
          </cell>
          <cell r="B38" t="str">
            <v>Input</v>
          </cell>
          <cell r="C38" t="str">
            <v>min.</v>
          </cell>
          <cell r="D38" t="str">
            <v>9 зона международной связи</v>
          </cell>
          <cell r="E38" t="str">
            <v>Input</v>
          </cell>
          <cell r="F38" t="str">
            <v>мин</v>
          </cell>
        </row>
        <row r="39">
          <cell r="A39" t="str">
            <v>-International zone 10</v>
          </cell>
          <cell r="B39" t="str">
            <v>Input</v>
          </cell>
          <cell r="C39" t="str">
            <v>min.</v>
          </cell>
          <cell r="D39" t="str">
            <v>10 зона международной связи</v>
          </cell>
          <cell r="E39" t="str">
            <v>Input</v>
          </cell>
          <cell r="F39" t="str">
            <v>мин</v>
          </cell>
        </row>
        <row r="40">
          <cell r="A40" t="str">
            <v>-International zone 11</v>
          </cell>
          <cell r="B40" t="str">
            <v>Input</v>
          </cell>
          <cell r="C40" t="str">
            <v>min.</v>
          </cell>
          <cell r="D40" t="str">
            <v>11 зона международной связи</v>
          </cell>
          <cell r="E40" t="str">
            <v>Input</v>
          </cell>
          <cell r="F40" t="str">
            <v>мин</v>
          </cell>
        </row>
        <row r="41">
          <cell r="A41" t="str">
            <v>-International zone 12</v>
          </cell>
          <cell r="B41" t="str">
            <v>Input</v>
          </cell>
          <cell r="C41" t="str">
            <v>min.</v>
          </cell>
          <cell r="D41" t="str">
            <v>12 зона международной связи</v>
          </cell>
          <cell r="E41" t="str">
            <v>Input</v>
          </cell>
          <cell r="F41" t="str">
            <v>мин</v>
          </cell>
        </row>
        <row r="42">
          <cell r="A42" t="str">
            <v>-International zone 13</v>
          </cell>
          <cell r="B42" t="str">
            <v>Input</v>
          </cell>
          <cell r="C42" t="str">
            <v>min.</v>
          </cell>
          <cell r="D42" t="str">
            <v>13 зона международной связи</v>
          </cell>
          <cell r="E42" t="str">
            <v>Input</v>
          </cell>
          <cell r="F42" t="str">
            <v>мин</v>
          </cell>
        </row>
        <row r="43">
          <cell r="A43" t="str">
            <v>-International zone 14</v>
          </cell>
          <cell r="B43" t="str">
            <v>Input</v>
          </cell>
          <cell r="C43" t="str">
            <v>min.</v>
          </cell>
          <cell r="D43" t="str">
            <v>14 зона международной связи</v>
          </cell>
          <cell r="E43" t="str">
            <v>Input</v>
          </cell>
          <cell r="F43" t="str">
            <v>мин</v>
          </cell>
        </row>
        <row r="44">
          <cell r="A44" t="str">
            <v>-International zone 15</v>
          </cell>
          <cell r="B44" t="str">
            <v>Input</v>
          </cell>
          <cell r="C44" t="str">
            <v>min.</v>
          </cell>
          <cell r="D44" t="str">
            <v>15 зона международной связи</v>
          </cell>
          <cell r="E44" t="str">
            <v>Input</v>
          </cell>
          <cell r="F44" t="str">
            <v>мин</v>
          </cell>
        </row>
        <row r="45">
          <cell r="A45" t="str">
            <v>-International zone 16</v>
          </cell>
          <cell r="B45" t="str">
            <v>Input</v>
          </cell>
          <cell r="C45" t="str">
            <v>min.</v>
          </cell>
          <cell r="D45" t="str">
            <v>16 зона международной связи</v>
          </cell>
          <cell r="E45" t="str">
            <v>Input</v>
          </cell>
          <cell r="F45" t="str">
            <v>мин</v>
          </cell>
        </row>
        <row r="46">
          <cell r="A46" t="str">
            <v>-International zone 17</v>
          </cell>
          <cell r="B46" t="str">
            <v>Input</v>
          </cell>
          <cell r="C46" t="str">
            <v>min.</v>
          </cell>
          <cell r="D46" t="str">
            <v>17 зона международной связи</v>
          </cell>
          <cell r="E46" t="str">
            <v>Input</v>
          </cell>
          <cell r="F46" t="str">
            <v>мин</v>
          </cell>
        </row>
        <row r="47">
          <cell r="A47" t="str">
            <v>-International zone 18</v>
          </cell>
          <cell r="B47" t="str">
            <v>Input</v>
          </cell>
          <cell r="C47" t="str">
            <v>min.</v>
          </cell>
          <cell r="D47" t="str">
            <v>18 зона международной связи</v>
          </cell>
          <cell r="E47" t="str">
            <v>Input</v>
          </cell>
          <cell r="F47" t="str">
            <v>мин</v>
          </cell>
        </row>
        <row r="48">
          <cell r="A48" t="str">
            <v>-Zone 19 (commercial telephone services)</v>
          </cell>
          <cell r="B48" t="str">
            <v>Calc.</v>
          </cell>
          <cell r="C48" t="str">
            <v>%</v>
          </cell>
          <cell r="D48" t="str">
            <v>-зона 19 (платные телефонные службы)</v>
          </cell>
          <cell r="E48" t="str">
            <v>Input</v>
          </cell>
          <cell r="F48" t="str">
            <v>мин</v>
          </cell>
        </row>
        <row r="49">
          <cell r="A49" t="str">
            <v>-Zone 20 (commercial telephone services)</v>
          </cell>
          <cell r="B49" t="str">
            <v>Calc.</v>
          </cell>
          <cell r="C49" t="str">
            <v>%</v>
          </cell>
          <cell r="D49" t="str">
            <v>-зона 20 (платные телефонные службы)</v>
          </cell>
          <cell r="E49" t="str">
            <v>Input</v>
          </cell>
          <cell r="F49" t="str">
            <v>мин</v>
          </cell>
        </row>
        <row r="51">
          <cell r="A51" t="str">
            <v>SPT tariffs</v>
          </cell>
          <cell r="D51" t="str">
            <v>Тарифы СПТ</v>
          </cell>
        </row>
        <row r="52">
          <cell r="A52" t="str">
            <v>-Local 1</v>
          </cell>
          <cell r="B52" t="str">
            <v>Input</v>
          </cell>
          <cell r="C52" t="str">
            <v>unit/min</v>
          </cell>
          <cell r="D52" t="str">
            <v>Местная связь</v>
          </cell>
          <cell r="E52" t="str">
            <v>Input</v>
          </cell>
          <cell r="F52" t="str">
            <v>ед/мин</v>
          </cell>
        </row>
        <row r="53">
          <cell r="A53" t="str">
            <v>-National zone 2</v>
          </cell>
          <cell r="B53" t="str">
            <v>Input</v>
          </cell>
          <cell r="C53" t="str">
            <v>unit/min</v>
          </cell>
          <cell r="D53" t="str">
            <v>2 зона междугородней связи</v>
          </cell>
          <cell r="E53" t="str">
            <v>Input</v>
          </cell>
          <cell r="F53" t="str">
            <v>ед/мин</v>
          </cell>
        </row>
        <row r="54">
          <cell r="A54" t="str">
            <v>-National zone 3</v>
          </cell>
          <cell r="B54" t="str">
            <v>Input</v>
          </cell>
          <cell r="C54" t="str">
            <v>unit/min</v>
          </cell>
          <cell r="D54" t="str">
            <v>3 зона междугородней связи</v>
          </cell>
          <cell r="E54" t="str">
            <v>Input</v>
          </cell>
          <cell r="F54" t="str">
            <v>ед/мин</v>
          </cell>
        </row>
        <row r="55">
          <cell r="A55" t="str">
            <v>-National zone 4</v>
          </cell>
          <cell r="B55" t="str">
            <v>Input</v>
          </cell>
          <cell r="C55" t="str">
            <v>unit/min</v>
          </cell>
          <cell r="D55" t="str">
            <v>4 зона междугородней связи</v>
          </cell>
          <cell r="E55" t="str">
            <v>Input</v>
          </cell>
          <cell r="F55" t="str">
            <v>ед/мин</v>
          </cell>
        </row>
        <row r="56">
          <cell r="A56" t="str">
            <v>-National zone 5</v>
          </cell>
          <cell r="B56" t="str">
            <v>Input</v>
          </cell>
          <cell r="C56" t="str">
            <v>unit/min</v>
          </cell>
          <cell r="D56" t="str">
            <v>5 зона междугородней связи</v>
          </cell>
          <cell r="E56" t="str">
            <v>Input</v>
          </cell>
          <cell r="F56" t="str">
            <v>ед/мин</v>
          </cell>
        </row>
        <row r="57">
          <cell r="A57" t="str">
            <v>-National zone 6</v>
          </cell>
          <cell r="B57" t="str">
            <v>Input</v>
          </cell>
          <cell r="C57" t="str">
            <v>unit/min</v>
          </cell>
          <cell r="D57" t="str">
            <v>6 зона междугородней связи</v>
          </cell>
          <cell r="E57" t="str">
            <v>Input</v>
          </cell>
          <cell r="F57" t="str">
            <v>ед/мин</v>
          </cell>
        </row>
        <row r="58">
          <cell r="A58" t="str">
            <v>-National zone 7</v>
          </cell>
          <cell r="B58" t="str">
            <v>Input</v>
          </cell>
          <cell r="C58" t="str">
            <v>unit/min</v>
          </cell>
          <cell r="D58" t="str">
            <v>7 зона междугородней связи</v>
          </cell>
          <cell r="E58" t="str">
            <v>Input</v>
          </cell>
          <cell r="F58" t="str">
            <v>ед/мин</v>
          </cell>
        </row>
        <row r="59">
          <cell r="A59" t="str">
            <v>-International zone 8</v>
          </cell>
          <cell r="B59" t="str">
            <v>Input</v>
          </cell>
          <cell r="C59" t="str">
            <v>unit/min</v>
          </cell>
          <cell r="D59" t="str">
            <v>8 зона международной связи</v>
          </cell>
          <cell r="E59" t="str">
            <v>Input</v>
          </cell>
          <cell r="F59" t="str">
            <v>ед/мин</v>
          </cell>
        </row>
        <row r="60">
          <cell r="A60" t="str">
            <v>-International zone 9</v>
          </cell>
          <cell r="B60" t="str">
            <v>Input</v>
          </cell>
          <cell r="C60" t="str">
            <v>unit/min</v>
          </cell>
          <cell r="D60" t="str">
            <v>9 зона международной связи</v>
          </cell>
          <cell r="E60" t="str">
            <v>Input</v>
          </cell>
          <cell r="F60" t="str">
            <v>ед/мин</v>
          </cell>
        </row>
        <row r="61">
          <cell r="A61" t="str">
            <v>-International zone 10</v>
          </cell>
          <cell r="B61" t="str">
            <v>Input</v>
          </cell>
          <cell r="C61" t="str">
            <v>unit/min</v>
          </cell>
          <cell r="D61" t="str">
            <v>10 зона международной связи</v>
          </cell>
          <cell r="E61" t="str">
            <v>Input</v>
          </cell>
          <cell r="F61" t="str">
            <v>ед/мин</v>
          </cell>
        </row>
        <row r="62">
          <cell r="A62" t="str">
            <v>-International zone 11</v>
          </cell>
          <cell r="B62" t="str">
            <v>Input</v>
          </cell>
          <cell r="C62" t="str">
            <v>unit/min</v>
          </cell>
          <cell r="D62" t="str">
            <v>11 зона международной связи</v>
          </cell>
          <cell r="E62" t="str">
            <v>Input</v>
          </cell>
          <cell r="F62" t="str">
            <v>ед/мин</v>
          </cell>
        </row>
        <row r="63">
          <cell r="A63" t="str">
            <v>-International zone 12</v>
          </cell>
          <cell r="B63" t="str">
            <v>Input</v>
          </cell>
          <cell r="C63" t="str">
            <v>unit/min</v>
          </cell>
          <cell r="D63" t="str">
            <v>12 зона международной связи</v>
          </cell>
          <cell r="E63" t="str">
            <v>Input</v>
          </cell>
          <cell r="F63" t="str">
            <v>ед/мин</v>
          </cell>
        </row>
        <row r="64">
          <cell r="A64" t="str">
            <v>-International zone 13</v>
          </cell>
          <cell r="B64" t="str">
            <v>Input</v>
          </cell>
          <cell r="C64" t="str">
            <v>unit/min</v>
          </cell>
          <cell r="D64" t="str">
            <v>13 зона международной связи</v>
          </cell>
          <cell r="E64" t="str">
            <v>Input</v>
          </cell>
          <cell r="F64" t="str">
            <v>ед/мин</v>
          </cell>
        </row>
        <row r="65">
          <cell r="A65" t="str">
            <v>-International zone 14</v>
          </cell>
          <cell r="B65" t="str">
            <v>Input</v>
          </cell>
          <cell r="C65" t="str">
            <v>unit/min</v>
          </cell>
          <cell r="D65" t="str">
            <v>14 зона международной связи</v>
          </cell>
          <cell r="E65" t="str">
            <v>Input</v>
          </cell>
          <cell r="F65" t="str">
            <v>ед/мин</v>
          </cell>
        </row>
        <row r="66">
          <cell r="A66" t="str">
            <v>-International zone 15</v>
          </cell>
          <cell r="B66" t="str">
            <v>Input</v>
          </cell>
          <cell r="C66" t="str">
            <v>unit/min</v>
          </cell>
          <cell r="D66" t="str">
            <v>15 зона международной связи</v>
          </cell>
          <cell r="E66" t="str">
            <v>Input</v>
          </cell>
          <cell r="F66" t="str">
            <v>ед/мин</v>
          </cell>
        </row>
        <row r="67">
          <cell r="A67" t="str">
            <v>-International zone 16</v>
          </cell>
          <cell r="B67" t="str">
            <v>Input</v>
          </cell>
          <cell r="C67" t="str">
            <v>unit/min</v>
          </cell>
          <cell r="D67" t="str">
            <v>16 зона международной связи</v>
          </cell>
          <cell r="E67" t="str">
            <v>Input</v>
          </cell>
          <cell r="F67" t="str">
            <v>ед/мин</v>
          </cell>
        </row>
        <row r="68">
          <cell r="A68" t="str">
            <v>-International zone 17</v>
          </cell>
          <cell r="B68" t="str">
            <v>Input</v>
          </cell>
          <cell r="C68" t="str">
            <v>unit/min</v>
          </cell>
          <cell r="D68" t="str">
            <v>17 зона международной связи</v>
          </cell>
          <cell r="E68" t="str">
            <v>Input</v>
          </cell>
          <cell r="F68" t="str">
            <v>ед/мин</v>
          </cell>
        </row>
        <row r="69">
          <cell r="A69" t="str">
            <v>-International zone 18</v>
          </cell>
          <cell r="B69" t="str">
            <v>Input</v>
          </cell>
          <cell r="C69" t="str">
            <v>unit/min</v>
          </cell>
          <cell r="D69" t="str">
            <v>18 зона международной связи</v>
          </cell>
          <cell r="E69" t="str">
            <v>Input</v>
          </cell>
          <cell r="F69" t="str">
            <v>ед/мин</v>
          </cell>
        </row>
        <row r="71">
          <cell r="A71" t="str">
            <v>PTN %</v>
          </cell>
          <cell r="B71" t="str">
            <v>Input</v>
          </cell>
          <cell r="C71" t="str">
            <v>%</v>
          </cell>
          <cell r="D71" t="str">
            <v>Стоимость ПТС %</v>
          </cell>
          <cell r="E71" t="str">
            <v>Input</v>
          </cell>
          <cell r="F71" t="str">
            <v>%</v>
          </cell>
        </row>
        <row r="73">
          <cell r="A73" t="str">
            <v>MMT tariffs, incl. VAT</v>
          </cell>
          <cell r="D73" t="str">
            <v>Средние тарифы ММТ, вкл.НДС</v>
          </cell>
        </row>
        <row r="74">
          <cell r="A74" t="str">
            <v>-National zone 2</v>
          </cell>
          <cell r="B74" t="str">
            <v>Input</v>
          </cell>
          <cell r="C74" t="str">
            <v>rbl/min</v>
          </cell>
          <cell r="D74" t="str">
            <v>2 зона междугородней связи</v>
          </cell>
          <cell r="E74" t="str">
            <v>Input</v>
          </cell>
          <cell r="F74" t="str">
            <v>руб/мин</v>
          </cell>
        </row>
        <row r="75">
          <cell r="A75" t="str">
            <v>-National zone 3</v>
          </cell>
          <cell r="B75" t="str">
            <v>Input</v>
          </cell>
          <cell r="C75" t="str">
            <v>rbl/min</v>
          </cell>
          <cell r="D75" t="str">
            <v>3 зона междугородней связи</v>
          </cell>
          <cell r="E75" t="str">
            <v>Input</v>
          </cell>
          <cell r="F75" t="str">
            <v>руб/мин</v>
          </cell>
        </row>
        <row r="76">
          <cell r="A76" t="str">
            <v>-National zone 4</v>
          </cell>
          <cell r="B76" t="str">
            <v>Input</v>
          </cell>
          <cell r="C76" t="str">
            <v>rbl/min</v>
          </cell>
          <cell r="D76" t="str">
            <v>4 зона междугородней связи</v>
          </cell>
          <cell r="E76" t="str">
            <v>Input</v>
          </cell>
          <cell r="F76" t="str">
            <v>руб/мин</v>
          </cell>
        </row>
        <row r="77">
          <cell r="A77" t="str">
            <v>-National zone 5</v>
          </cell>
          <cell r="B77" t="str">
            <v>Input</v>
          </cell>
          <cell r="C77" t="str">
            <v>rbl/min</v>
          </cell>
          <cell r="D77" t="str">
            <v>5 зона междугородней связи</v>
          </cell>
          <cell r="E77" t="str">
            <v>Input</v>
          </cell>
          <cell r="F77" t="str">
            <v>руб/мин</v>
          </cell>
        </row>
        <row r="78">
          <cell r="A78" t="str">
            <v>-National zone 6</v>
          </cell>
          <cell r="B78" t="str">
            <v>Input</v>
          </cell>
          <cell r="C78" t="str">
            <v>rbl/min</v>
          </cell>
          <cell r="D78" t="str">
            <v>6 зона междугородней связи</v>
          </cell>
          <cell r="E78" t="str">
            <v>Input</v>
          </cell>
          <cell r="F78" t="str">
            <v>руб/мин</v>
          </cell>
        </row>
        <row r="79">
          <cell r="A79" t="str">
            <v>-National zone 7</v>
          </cell>
          <cell r="B79" t="str">
            <v>Input</v>
          </cell>
          <cell r="C79" t="str">
            <v>rbl/min</v>
          </cell>
          <cell r="D79" t="str">
            <v>7 зона междугородней связи</v>
          </cell>
          <cell r="E79" t="str">
            <v>Input</v>
          </cell>
          <cell r="F79" t="str">
            <v>руб/мин</v>
          </cell>
        </row>
        <row r="80">
          <cell r="A80" t="str">
            <v>-International zone 8</v>
          </cell>
          <cell r="B80" t="str">
            <v>Input</v>
          </cell>
          <cell r="C80" t="str">
            <v>rbl/min</v>
          </cell>
          <cell r="D80" t="str">
            <v>8 зона международной связи</v>
          </cell>
          <cell r="E80" t="str">
            <v>Input</v>
          </cell>
          <cell r="F80" t="str">
            <v>руб/мин</v>
          </cell>
        </row>
        <row r="81">
          <cell r="A81" t="str">
            <v>-International zone 9</v>
          </cell>
          <cell r="B81" t="str">
            <v>Input</v>
          </cell>
          <cell r="C81" t="str">
            <v>rbl/min</v>
          </cell>
          <cell r="D81" t="str">
            <v>9 зона международной связи</v>
          </cell>
          <cell r="E81" t="str">
            <v>Input</v>
          </cell>
          <cell r="F81" t="str">
            <v>руб/мин</v>
          </cell>
        </row>
        <row r="82">
          <cell r="A82" t="str">
            <v>-International zone 10</v>
          </cell>
          <cell r="B82" t="str">
            <v>Input</v>
          </cell>
          <cell r="C82" t="str">
            <v>rbl/min</v>
          </cell>
          <cell r="D82" t="str">
            <v>10 зона международной связи</v>
          </cell>
          <cell r="E82" t="str">
            <v>Input</v>
          </cell>
          <cell r="F82" t="str">
            <v>руб/мин</v>
          </cell>
        </row>
        <row r="83">
          <cell r="A83" t="str">
            <v>-International zone 11</v>
          </cell>
          <cell r="B83" t="str">
            <v>Input</v>
          </cell>
          <cell r="C83" t="str">
            <v>rbl/min</v>
          </cell>
          <cell r="D83" t="str">
            <v>11 зона международной связи</v>
          </cell>
          <cell r="E83" t="str">
            <v>Input</v>
          </cell>
          <cell r="F83" t="str">
            <v>руб/мин</v>
          </cell>
        </row>
        <row r="84">
          <cell r="A84" t="str">
            <v>-International zone 12</v>
          </cell>
          <cell r="B84" t="str">
            <v>Input</v>
          </cell>
          <cell r="C84" t="str">
            <v>rbl/min</v>
          </cell>
          <cell r="D84" t="str">
            <v>12 зона международной связи</v>
          </cell>
          <cell r="E84" t="str">
            <v>Input</v>
          </cell>
          <cell r="F84" t="str">
            <v>руб/мин</v>
          </cell>
        </row>
        <row r="85">
          <cell r="A85" t="str">
            <v>-International zone 13</v>
          </cell>
          <cell r="B85" t="str">
            <v>Input</v>
          </cell>
          <cell r="C85" t="str">
            <v>rbl/min</v>
          </cell>
          <cell r="D85" t="str">
            <v>13 зона международной связи</v>
          </cell>
          <cell r="E85" t="str">
            <v>Input</v>
          </cell>
          <cell r="F85" t="str">
            <v>руб/мин</v>
          </cell>
        </row>
        <row r="86">
          <cell r="A86" t="str">
            <v>-International zone 14</v>
          </cell>
          <cell r="B86" t="str">
            <v>Input</v>
          </cell>
          <cell r="C86" t="str">
            <v>rbl/min</v>
          </cell>
          <cell r="D86" t="str">
            <v>14 зона международной связи</v>
          </cell>
          <cell r="E86" t="str">
            <v>Input</v>
          </cell>
          <cell r="F86" t="str">
            <v>руб/мин</v>
          </cell>
        </row>
        <row r="87">
          <cell r="A87" t="str">
            <v>-International zone 15</v>
          </cell>
          <cell r="B87" t="str">
            <v>Input</v>
          </cell>
          <cell r="C87" t="str">
            <v>rbl/min</v>
          </cell>
          <cell r="D87" t="str">
            <v>15 зона международной связи</v>
          </cell>
          <cell r="E87" t="str">
            <v>Input</v>
          </cell>
          <cell r="F87" t="str">
            <v>руб/мин</v>
          </cell>
        </row>
        <row r="88">
          <cell r="A88" t="str">
            <v>-International zone 16</v>
          </cell>
          <cell r="B88" t="str">
            <v>Input</v>
          </cell>
          <cell r="C88" t="str">
            <v>rbl/min</v>
          </cell>
          <cell r="D88" t="str">
            <v>16 зона международной связи</v>
          </cell>
          <cell r="E88" t="str">
            <v>Input</v>
          </cell>
          <cell r="F88" t="str">
            <v>руб/мин</v>
          </cell>
        </row>
        <row r="89">
          <cell r="A89" t="str">
            <v>-International zone 17</v>
          </cell>
          <cell r="B89" t="str">
            <v>Input</v>
          </cell>
          <cell r="C89" t="str">
            <v>rbl/min</v>
          </cell>
          <cell r="D89" t="str">
            <v>17 зона международной связи</v>
          </cell>
          <cell r="E89" t="str">
            <v>Input</v>
          </cell>
          <cell r="F89" t="str">
            <v>руб/мин</v>
          </cell>
        </row>
        <row r="90">
          <cell r="A90" t="str">
            <v>-International zone 18</v>
          </cell>
          <cell r="B90" t="str">
            <v>Input</v>
          </cell>
          <cell r="C90" t="str">
            <v>rbl/min</v>
          </cell>
          <cell r="D90" t="str">
            <v>18 зона международной связи</v>
          </cell>
          <cell r="E90" t="str">
            <v>Input</v>
          </cell>
          <cell r="F90" t="str">
            <v>руб/мин</v>
          </cell>
        </row>
        <row r="91">
          <cell r="A91" t="str">
            <v>Tariffs growth rate (national)</v>
          </cell>
          <cell r="D91" t="str">
            <v>Процент роста тарифов (межгород)</v>
          </cell>
          <cell r="E91" t="str">
            <v>Input</v>
          </cell>
          <cell r="F91" t="str">
            <v>%</v>
          </cell>
        </row>
        <row r="92">
          <cell r="A92" t="str">
            <v>Tariffs growth rate (international)</v>
          </cell>
          <cell r="D92" t="str">
            <v>Процент роста тарифов (международ)</v>
          </cell>
          <cell r="E92" t="str">
            <v>Input</v>
          </cell>
          <cell r="F92" t="str">
            <v>%</v>
          </cell>
        </row>
        <row r="94">
          <cell r="A94" t="str">
            <v>LD Overpaid/Actual seconds ratio</v>
          </cell>
          <cell r="D94" t="str">
            <v>Коэфф. переплач./реальные секунды</v>
          </cell>
        </row>
        <row r="95">
          <cell r="A95" t="str">
            <v>-National zone 2</v>
          </cell>
          <cell r="B95" t="str">
            <v>Input</v>
          </cell>
          <cell r="C95" t="str">
            <v>%</v>
          </cell>
          <cell r="D95" t="str">
            <v>2 зона междугородней связи</v>
          </cell>
          <cell r="E95" t="str">
            <v>Input</v>
          </cell>
          <cell r="F95" t="str">
            <v>%</v>
          </cell>
        </row>
        <row r="96">
          <cell r="A96" t="str">
            <v>-National zone 3</v>
          </cell>
          <cell r="B96" t="str">
            <v>Input</v>
          </cell>
          <cell r="C96" t="str">
            <v>%</v>
          </cell>
          <cell r="D96" t="str">
            <v>3 зона междугородней связи</v>
          </cell>
          <cell r="E96" t="str">
            <v>Input</v>
          </cell>
          <cell r="F96" t="str">
            <v>%</v>
          </cell>
        </row>
        <row r="97">
          <cell r="A97" t="str">
            <v>-National zone 4</v>
          </cell>
          <cell r="B97" t="str">
            <v>Input</v>
          </cell>
          <cell r="C97" t="str">
            <v>%</v>
          </cell>
          <cell r="D97" t="str">
            <v>4 зона междугородней связи</v>
          </cell>
          <cell r="E97" t="str">
            <v>Input</v>
          </cell>
          <cell r="F97" t="str">
            <v>%</v>
          </cell>
        </row>
        <row r="98">
          <cell r="A98" t="str">
            <v>-National zone 5</v>
          </cell>
          <cell r="B98" t="str">
            <v>Input</v>
          </cell>
          <cell r="C98" t="str">
            <v>%</v>
          </cell>
          <cell r="D98" t="str">
            <v>5 зона междугородней связи</v>
          </cell>
          <cell r="E98" t="str">
            <v>Input</v>
          </cell>
          <cell r="F98" t="str">
            <v>%</v>
          </cell>
        </row>
        <row r="99">
          <cell r="A99" t="str">
            <v>-National zone 6</v>
          </cell>
          <cell r="B99" t="str">
            <v>Input</v>
          </cell>
          <cell r="C99" t="str">
            <v>%</v>
          </cell>
          <cell r="D99" t="str">
            <v>6 зона междугородней связи</v>
          </cell>
          <cell r="E99" t="str">
            <v>Input</v>
          </cell>
          <cell r="F99" t="str">
            <v>%</v>
          </cell>
        </row>
        <row r="100">
          <cell r="A100" t="str">
            <v>-National zone 7</v>
          </cell>
          <cell r="B100" t="str">
            <v>Input</v>
          </cell>
          <cell r="C100" t="str">
            <v>%</v>
          </cell>
          <cell r="D100" t="str">
            <v>7 зона междугородней связи</v>
          </cell>
          <cell r="E100" t="str">
            <v>Input</v>
          </cell>
          <cell r="F100" t="str">
            <v>%</v>
          </cell>
        </row>
        <row r="101">
          <cell r="A101" t="str">
            <v>-International zone 8</v>
          </cell>
          <cell r="B101" t="str">
            <v>Input</v>
          </cell>
          <cell r="C101" t="str">
            <v>%</v>
          </cell>
          <cell r="D101" t="str">
            <v>8 зона международной связи</v>
          </cell>
          <cell r="E101" t="str">
            <v>Input</v>
          </cell>
          <cell r="F101" t="str">
            <v>%</v>
          </cell>
        </row>
        <row r="102">
          <cell r="A102" t="str">
            <v>-International zone 9</v>
          </cell>
          <cell r="B102" t="str">
            <v>Input</v>
          </cell>
          <cell r="C102" t="str">
            <v>%</v>
          </cell>
          <cell r="D102" t="str">
            <v>9 зона международной связи</v>
          </cell>
          <cell r="E102" t="str">
            <v>Input</v>
          </cell>
          <cell r="F102" t="str">
            <v>%</v>
          </cell>
        </row>
        <row r="103">
          <cell r="A103" t="str">
            <v>-International zone 10</v>
          </cell>
          <cell r="B103" t="str">
            <v>Input</v>
          </cell>
          <cell r="C103" t="str">
            <v>%</v>
          </cell>
          <cell r="D103" t="str">
            <v>10 зона международной связи</v>
          </cell>
          <cell r="E103" t="str">
            <v>Input</v>
          </cell>
          <cell r="F103" t="str">
            <v>%</v>
          </cell>
        </row>
        <row r="104">
          <cell r="A104" t="str">
            <v>-International zone 11</v>
          </cell>
          <cell r="B104" t="str">
            <v>Input</v>
          </cell>
          <cell r="C104" t="str">
            <v>%</v>
          </cell>
          <cell r="D104" t="str">
            <v>11 зона международной связи</v>
          </cell>
          <cell r="E104" t="str">
            <v>Input</v>
          </cell>
          <cell r="F104" t="str">
            <v>%</v>
          </cell>
        </row>
        <row r="105">
          <cell r="A105" t="str">
            <v>-International zone 12</v>
          </cell>
          <cell r="B105" t="str">
            <v>Input</v>
          </cell>
          <cell r="C105" t="str">
            <v>%</v>
          </cell>
          <cell r="D105" t="str">
            <v>12 зона международной связи</v>
          </cell>
          <cell r="E105" t="str">
            <v>Input</v>
          </cell>
          <cell r="F105" t="str">
            <v>%</v>
          </cell>
        </row>
        <row r="106">
          <cell r="A106" t="str">
            <v>-International zone 13</v>
          </cell>
          <cell r="B106" t="str">
            <v>Input</v>
          </cell>
          <cell r="C106" t="str">
            <v>%</v>
          </cell>
          <cell r="D106" t="str">
            <v>13 зона международной связи</v>
          </cell>
          <cell r="E106" t="str">
            <v>Input</v>
          </cell>
          <cell r="F106" t="str">
            <v>%</v>
          </cell>
        </row>
        <row r="107">
          <cell r="A107" t="str">
            <v>-International zone 14</v>
          </cell>
          <cell r="B107" t="str">
            <v>Input</v>
          </cell>
          <cell r="C107" t="str">
            <v>%</v>
          </cell>
          <cell r="D107" t="str">
            <v>14 зона международной связи</v>
          </cell>
          <cell r="E107" t="str">
            <v>Input</v>
          </cell>
          <cell r="F107" t="str">
            <v>%</v>
          </cell>
        </row>
        <row r="108">
          <cell r="A108" t="str">
            <v>-International zone 15</v>
          </cell>
          <cell r="B108" t="str">
            <v>Input</v>
          </cell>
          <cell r="C108" t="str">
            <v>%</v>
          </cell>
          <cell r="D108" t="str">
            <v>15 зона международной связи</v>
          </cell>
          <cell r="E108" t="str">
            <v>Input</v>
          </cell>
          <cell r="F108" t="str">
            <v>%</v>
          </cell>
        </row>
        <row r="109">
          <cell r="A109" t="str">
            <v>-International zone 16</v>
          </cell>
          <cell r="B109" t="str">
            <v>Input</v>
          </cell>
          <cell r="C109" t="str">
            <v>%</v>
          </cell>
          <cell r="D109" t="str">
            <v>16 зона международной связи</v>
          </cell>
          <cell r="E109" t="str">
            <v>Input</v>
          </cell>
          <cell r="F109" t="str">
            <v>%</v>
          </cell>
        </row>
        <row r="110">
          <cell r="A110" t="str">
            <v>-International zone 17</v>
          </cell>
          <cell r="B110" t="str">
            <v>Input</v>
          </cell>
          <cell r="C110" t="str">
            <v>%</v>
          </cell>
          <cell r="D110" t="str">
            <v>17 зона международной связи</v>
          </cell>
          <cell r="E110" t="str">
            <v>Input</v>
          </cell>
          <cell r="F110" t="str">
            <v>%</v>
          </cell>
        </row>
        <row r="111">
          <cell r="A111" t="str">
            <v>-International zone 18</v>
          </cell>
          <cell r="B111" t="str">
            <v>Input</v>
          </cell>
          <cell r="C111" t="str">
            <v>%</v>
          </cell>
          <cell r="D111" t="str">
            <v>18 зона международной связи</v>
          </cell>
          <cell r="E111" t="str">
            <v>Input</v>
          </cell>
          <cell r="F111" t="str">
            <v>%</v>
          </cell>
        </row>
        <row r="115">
          <cell r="A115" t="str">
            <v>Average unit price, incl. VAT (settlement with PTN)</v>
          </cell>
          <cell r="B115" t="str">
            <v>Calc.</v>
          </cell>
          <cell r="C115" t="str">
            <v>$</v>
          </cell>
          <cell r="D115" t="str">
            <v>Ср.цена тарифной ед. для расчетов с "ПТС" вкл.НДС</v>
          </cell>
          <cell r="E115" t="str">
            <v>Calc.</v>
          </cell>
          <cell r="F115" t="str">
            <v>$</v>
          </cell>
        </row>
        <row r="116">
          <cell r="A116" t="str">
            <v>Average unit price, incl. VAT (settlement with PTN)</v>
          </cell>
          <cell r="B116" t="str">
            <v>Calc.</v>
          </cell>
          <cell r="C116" t="str">
            <v>RUR</v>
          </cell>
          <cell r="D116" t="str">
            <v>Ср.цена тарифной ед. для расчетов с "ПТС" вкл.НДС</v>
          </cell>
          <cell r="E116" t="str">
            <v>Calc.</v>
          </cell>
          <cell r="F116" t="str">
            <v>руб.</v>
          </cell>
        </row>
        <row r="117">
          <cell r="A117" t="str">
            <v>Units sold/used ratio</v>
          </cell>
          <cell r="B117" t="str">
            <v>Input</v>
          </cell>
          <cell r="C117" t="str">
            <v>-</v>
          </cell>
          <cell r="D117" t="str">
            <v>Коэфф. прод./использ. карт</v>
          </cell>
          <cell r="E117" t="str">
            <v>Input</v>
          </cell>
          <cell r="F117" t="str">
            <v>-</v>
          </cell>
        </row>
        <row r="119">
          <cell r="A119" t="str">
            <v>MMT Rate of charge on traffic</v>
          </cell>
          <cell r="D119" t="str">
            <v>Процент оплаты трафика ММТ</v>
          </cell>
        </row>
        <row r="120">
          <cell r="A120">
            <v>0</v>
          </cell>
          <cell r="B120" t="str">
            <v>Input</v>
          </cell>
          <cell r="C120" t="str">
            <v>%</v>
          </cell>
          <cell r="D120">
            <v>0</v>
          </cell>
          <cell r="E120" t="str">
            <v>Input</v>
          </cell>
          <cell r="F120" t="str">
            <v>%</v>
          </cell>
        </row>
        <row r="121">
          <cell r="A121">
            <v>100000</v>
          </cell>
          <cell r="B121" t="str">
            <v>Input</v>
          </cell>
          <cell r="C121" t="str">
            <v>%</v>
          </cell>
          <cell r="D121">
            <v>100000</v>
          </cell>
          <cell r="E121" t="str">
            <v>Input</v>
          </cell>
          <cell r="F121" t="str">
            <v>%</v>
          </cell>
        </row>
        <row r="122">
          <cell r="A122">
            <v>120000</v>
          </cell>
          <cell r="B122" t="str">
            <v>Input</v>
          </cell>
          <cell r="C122" t="str">
            <v>%</v>
          </cell>
          <cell r="D122">
            <v>120000</v>
          </cell>
          <cell r="E122" t="str">
            <v>Input</v>
          </cell>
          <cell r="F122" t="str">
            <v>%</v>
          </cell>
        </row>
        <row r="123">
          <cell r="A123">
            <v>140000</v>
          </cell>
          <cell r="B123" t="str">
            <v>Input</v>
          </cell>
          <cell r="C123" t="str">
            <v>%</v>
          </cell>
          <cell r="D123">
            <v>140000</v>
          </cell>
          <cell r="E123" t="str">
            <v>Input</v>
          </cell>
          <cell r="F123" t="str">
            <v>%</v>
          </cell>
        </row>
        <row r="124">
          <cell r="A124">
            <v>180000</v>
          </cell>
          <cell r="B124" t="str">
            <v>Input</v>
          </cell>
          <cell r="C124" t="str">
            <v>%</v>
          </cell>
          <cell r="D124">
            <v>180000</v>
          </cell>
          <cell r="E124" t="str">
            <v>Input</v>
          </cell>
          <cell r="F124" t="str">
            <v>%</v>
          </cell>
        </row>
      </sheetData>
      <sheetData sheetId="6" refreshError="1">
        <row r="3">
          <cell r="A3" t="str">
            <v>TABLE 6</v>
          </cell>
          <cell r="B3" t="str">
            <v>Ref.</v>
          </cell>
          <cell r="C3" t="str">
            <v>units</v>
          </cell>
          <cell r="D3" t="str">
            <v>ТАБЛИЦА 6</v>
          </cell>
          <cell r="E3" t="str">
            <v>Ref.</v>
          </cell>
          <cell r="F3" t="str">
            <v>ед.
изм.</v>
          </cell>
        </row>
        <row r="4">
          <cell r="A4" t="str">
            <v>1.# of minutes used - total</v>
          </cell>
          <cell r="B4" t="str">
            <v>Calc.</v>
          </cell>
          <cell r="C4" t="str">
            <v>min</v>
          </cell>
          <cell r="D4" t="str">
            <v>1.Кол-во использ. минут - итого</v>
          </cell>
          <cell r="E4" t="str">
            <v>Calc.</v>
          </cell>
          <cell r="F4" t="str">
            <v>мин.</v>
          </cell>
        </row>
        <row r="6">
          <cell r="A6" t="str">
            <v xml:space="preserve">2. Distribution of traffic </v>
          </cell>
          <cell r="D6" t="str">
            <v>2. Распределение трафика</v>
          </cell>
        </row>
        <row r="7">
          <cell r="A7" t="str">
            <v>-Local 1</v>
          </cell>
          <cell r="B7" t="str">
            <v>Calc.</v>
          </cell>
          <cell r="C7" t="str">
            <v>%</v>
          </cell>
          <cell r="D7" t="str">
            <v>Местная связь</v>
          </cell>
          <cell r="E7" t="str">
            <v>Calc.</v>
          </cell>
          <cell r="F7" t="str">
            <v>%</v>
          </cell>
        </row>
        <row r="8">
          <cell r="A8" t="str">
            <v>-National zone 2</v>
          </cell>
          <cell r="B8" t="str">
            <v>Calc.</v>
          </cell>
          <cell r="C8" t="str">
            <v>%</v>
          </cell>
          <cell r="D8" t="str">
            <v>2 зона междугородней связи</v>
          </cell>
          <cell r="E8" t="str">
            <v>Calc.</v>
          </cell>
          <cell r="F8" t="str">
            <v>%</v>
          </cell>
        </row>
        <row r="9">
          <cell r="A9" t="str">
            <v>-National zone 3</v>
          </cell>
          <cell r="B9" t="str">
            <v>Calc.</v>
          </cell>
          <cell r="C9" t="str">
            <v>%</v>
          </cell>
          <cell r="D9" t="str">
            <v>3 зона междугородней связи</v>
          </cell>
          <cell r="E9" t="str">
            <v>Calc.</v>
          </cell>
          <cell r="F9" t="str">
            <v>%</v>
          </cell>
        </row>
        <row r="10">
          <cell r="A10" t="str">
            <v>-National zone 4</v>
          </cell>
          <cell r="B10" t="str">
            <v>Calc.</v>
          </cell>
          <cell r="C10" t="str">
            <v>%</v>
          </cell>
          <cell r="D10" t="str">
            <v>4 зона междугородней связи</v>
          </cell>
          <cell r="E10" t="str">
            <v>Calc.</v>
          </cell>
          <cell r="F10" t="str">
            <v>%</v>
          </cell>
        </row>
        <row r="11">
          <cell r="A11" t="str">
            <v>-National zone 5</v>
          </cell>
          <cell r="B11" t="str">
            <v>Calc.</v>
          </cell>
          <cell r="C11" t="str">
            <v>%</v>
          </cell>
          <cell r="D11" t="str">
            <v>5 зона междугородней связи</v>
          </cell>
          <cell r="E11" t="str">
            <v>Calc.</v>
          </cell>
          <cell r="F11" t="str">
            <v>%</v>
          </cell>
        </row>
        <row r="12">
          <cell r="A12" t="str">
            <v>-National zone 6</v>
          </cell>
          <cell r="B12" t="str">
            <v>Calc.</v>
          </cell>
          <cell r="C12" t="str">
            <v>%</v>
          </cell>
          <cell r="D12" t="str">
            <v>6 зона междугородней связи</v>
          </cell>
          <cell r="E12" t="str">
            <v>Calc.</v>
          </cell>
          <cell r="F12" t="str">
            <v>%</v>
          </cell>
        </row>
        <row r="13">
          <cell r="A13" t="str">
            <v>-National zone 7</v>
          </cell>
          <cell r="B13" t="str">
            <v>Calc.</v>
          </cell>
          <cell r="C13" t="str">
            <v>%</v>
          </cell>
          <cell r="D13" t="str">
            <v>7 зона междугородней связи</v>
          </cell>
          <cell r="E13" t="str">
            <v>Calc.</v>
          </cell>
          <cell r="F13" t="str">
            <v>%</v>
          </cell>
        </row>
        <row r="14">
          <cell r="A14" t="str">
            <v>-International zone 8</v>
          </cell>
          <cell r="B14" t="str">
            <v>Calc.</v>
          </cell>
          <cell r="C14" t="str">
            <v>%</v>
          </cell>
          <cell r="D14" t="str">
            <v>8 зона международной связи</v>
          </cell>
          <cell r="E14" t="str">
            <v>Calc.</v>
          </cell>
          <cell r="F14" t="str">
            <v>%</v>
          </cell>
        </row>
        <row r="15">
          <cell r="A15" t="str">
            <v>-International zone 9</v>
          </cell>
          <cell r="B15" t="str">
            <v>Calc.</v>
          </cell>
          <cell r="C15" t="str">
            <v>%</v>
          </cell>
          <cell r="D15" t="str">
            <v>9 зона международной связи</v>
          </cell>
          <cell r="E15" t="str">
            <v>Calc.</v>
          </cell>
          <cell r="F15" t="str">
            <v>%</v>
          </cell>
        </row>
        <row r="16">
          <cell r="A16" t="str">
            <v>-International zone 10</v>
          </cell>
          <cell r="B16" t="str">
            <v>Calc.</v>
          </cell>
          <cell r="C16" t="str">
            <v>%</v>
          </cell>
          <cell r="D16" t="str">
            <v>10 зона международной связи</v>
          </cell>
          <cell r="E16" t="str">
            <v>Calc.</v>
          </cell>
          <cell r="F16" t="str">
            <v>%</v>
          </cell>
        </row>
        <row r="17">
          <cell r="A17" t="str">
            <v>-International zone 11</v>
          </cell>
          <cell r="B17" t="str">
            <v>Calc.</v>
          </cell>
          <cell r="C17" t="str">
            <v>%</v>
          </cell>
          <cell r="D17" t="str">
            <v>11 зона международной связи</v>
          </cell>
          <cell r="E17" t="str">
            <v>Calc.</v>
          </cell>
          <cell r="F17" t="str">
            <v>%</v>
          </cell>
        </row>
        <row r="18">
          <cell r="A18" t="str">
            <v>-International zone 12</v>
          </cell>
          <cell r="B18" t="str">
            <v>Calc.</v>
          </cell>
          <cell r="C18" t="str">
            <v>%</v>
          </cell>
          <cell r="D18" t="str">
            <v>12 зона международной связи</v>
          </cell>
          <cell r="E18" t="str">
            <v>Calc.</v>
          </cell>
          <cell r="F18" t="str">
            <v>%</v>
          </cell>
        </row>
        <row r="19">
          <cell r="A19" t="str">
            <v>-International zone 13</v>
          </cell>
          <cell r="B19" t="str">
            <v>Calc.</v>
          </cell>
          <cell r="C19" t="str">
            <v>%</v>
          </cell>
          <cell r="D19" t="str">
            <v>13 зона международной связи</v>
          </cell>
          <cell r="E19" t="str">
            <v>Calc.</v>
          </cell>
          <cell r="F19" t="str">
            <v>%</v>
          </cell>
        </row>
        <row r="20">
          <cell r="A20" t="str">
            <v>-International zone 14</v>
          </cell>
          <cell r="B20" t="str">
            <v>Calc.</v>
          </cell>
          <cell r="C20" t="str">
            <v>%</v>
          </cell>
          <cell r="D20" t="str">
            <v>14 зона международной связи</v>
          </cell>
          <cell r="E20" t="str">
            <v>Calc.</v>
          </cell>
          <cell r="F20" t="str">
            <v>%</v>
          </cell>
        </row>
        <row r="21">
          <cell r="A21" t="str">
            <v>-International zone 15</v>
          </cell>
          <cell r="B21" t="str">
            <v>Calc.</v>
          </cell>
          <cell r="C21" t="str">
            <v>%</v>
          </cell>
          <cell r="D21" t="str">
            <v>15 зона международной связи</v>
          </cell>
          <cell r="E21" t="str">
            <v>Calc.</v>
          </cell>
          <cell r="F21" t="str">
            <v>%</v>
          </cell>
        </row>
        <row r="22">
          <cell r="A22" t="str">
            <v>-International zone 16</v>
          </cell>
          <cell r="B22" t="str">
            <v>Calc.</v>
          </cell>
          <cell r="C22" t="str">
            <v>%</v>
          </cell>
          <cell r="D22" t="str">
            <v>16 зона международной связи</v>
          </cell>
          <cell r="E22" t="str">
            <v>Calc.</v>
          </cell>
          <cell r="F22" t="str">
            <v>%</v>
          </cell>
        </row>
        <row r="23">
          <cell r="A23" t="str">
            <v>-International zone 17</v>
          </cell>
          <cell r="B23" t="str">
            <v>Calc.</v>
          </cell>
          <cell r="C23" t="str">
            <v>%</v>
          </cell>
          <cell r="D23" t="str">
            <v>17 зона международной связи</v>
          </cell>
          <cell r="E23" t="str">
            <v>Calc.</v>
          </cell>
          <cell r="F23" t="str">
            <v>%</v>
          </cell>
        </row>
        <row r="24">
          <cell r="A24" t="str">
            <v>-International zone 18</v>
          </cell>
          <cell r="B24" t="str">
            <v>Calc.</v>
          </cell>
          <cell r="C24" t="str">
            <v>%</v>
          </cell>
          <cell r="D24" t="str">
            <v>18 зона международной связи</v>
          </cell>
          <cell r="E24" t="str">
            <v>Calc.</v>
          </cell>
          <cell r="F24" t="str">
            <v>%</v>
          </cell>
        </row>
        <row r="25">
          <cell r="A25" t="str">
            <v>-Zone 19 (commercial telephone services)</v>
          </cell>
          <cell r="B25" t="str">
            <v>Calc.</v>
          </cell>
          <cell r="C25" t="str">
            <v>%</v>
          </cell>
          <cell r="D25" t="str">
            <v>-зона 19 (платные телефонные службы)</v>
          </cell>
          <cell r="F25" t="str">
            <v>%</v>
          </cell>
        </row>
        <row r="26">
          <cell r="A26" t="str">
            <v>-Zone 20 (commercial telephone services)</v>
          </cell>
          <cell r="B26" t="str">
            <v>Calc.</v>
          </cell>
          <cell r="C26" t="str">
            <v>%</v>
          </cell>
          <cell r="D26" t="str">
            <v>-зона 20 (платные телефонные службы)</v>
          </cell>
          <cell r="F26" t="str">
            <v>%</v>
          </cell>
        </row>
        <row r="28">
          <cell r="A28" t="str">
            <v>3.# of transactions - total</v>
          </cell>
          <cell r="D28" t="str">
            <v>3.Кол-во разговоров - итого</v>
          </cell>
        </row>
        <row r="29">
          <cell r="A29" t="str">
            <v>-Local 1</v>
          </cell>
          <cell r="B29" t="str">
            <v>Calc.</v>
          </cell>
          <cell r="C29" t="str">
            <v>-</v>
          </cell>
          <cell r="D29" t="str">
            <v>Местная связь</v>
          </cell>
          <cell r="E29" t="str">
            <v>Calc.</v>
          </cell>
          <cell r="F29" t="str">
            <v>-</v>
          </cell>
        </row>
        <row r="30">
          <cell r="A30" t="str">
            <v>-National zone 2</v>
          </cell>
          <cell r="B30" t="str">
            <v>Calc.</v>
          </cell>
          <cell r="C30" t="str">
            <v>-</v>
          </cell>
          <cell r="D30" t="str">
            <v>2 зона междугородней связи</v>
          </cell>
          <cell r="E30" t="str">
            <v>Calc.</v>
          </cell>
          <cell r="F30" t="str">
            <v>-</v>
          </cell>
        </row>
        <row r="31">
          <cell r="A31" t="str">
            <v>-National zone 3</v>
          </cell>
          <cell r="B31" t="str">
            <v>Calc.</v>
          </cell>
          <cell r="C31" t="str">
            <v>-</v>
          </cell>
          <cell r="D31" t="str">
            <v>3 зона междугородней связи</v>
          </cell>
          <cell r="E31" t="str">
            <v>Calc.</v>
          </cell>
          <cell r="F31" t="str">
            <v>-</v>
          </cell>
        </row>
        <row r="32">
          <cell r="A32" t="str">
            <v>-National zone 4</v>
          </cell>
          <cell r="B32" t="str">
            <v>Calc.</v>
          </cell>
          <cell r="C32" t="str">
            <v>-</v>
          </cell>
          <cell r="D32" t="str">
            <v>4 зона междугородней связи</v>
          </cell>
          <cell r="E32" t="str">
            <v>Calc.</v>
          </cell>
          <cell r="F32" t="str">
            <v>-</v>
          </cell>
        </row>
        <row r="33">
          <cell r="A33" t="str">
            <v>-National zone 5</v>
          </cell>
          <cell r="B33" t="str">
            <v>Calc.</v>
          </cell>
          <cell r="C33" t="str">
            <v>-</v>
          </cell>
          <cell r="D33" t="str">
            <v>5 зона междугородней связи</v>
          </cell>
          <cell r="E33" t="str">
            <v>Calc.</v>
          </cell>
          <cell r="F33" t="str">
            <v>-</v>
          </cell>
        </row>
        <row r="34">
          <cell r="A34" t="str">
            <v>-National zone 6</v>
          </cell>
          <cell r="B34" t="str">
            <v>Calc.</v>
          </cell>
          <cell r="C34" t="str">
            <v>-</v>
          </cell>
          <cell r="D34" t="str">
            <v>6 зона междугородней связи</v>
          </cell>
          <cell r="E34" t="str">
            <v>Calc.</v>
          </cell>
          <cell r="F34" t="str">
            <v>-</v>
          </cell>
        </row>
        <row r="35">
          <cell r="A35" t="str">
            <v>-National zone 7</v>
          </cell>
          <cell r="B35" t="str">
            <v>Calc.</v>
          </cell>
          <cell r="C35" t="str">
            <v>-</v>
          </cell>
          <cell r="D35" t="str">
            <v>7 зона междугородней связи</v>
          </cell>
          <cell r="E35" t="str">
            <v>Calc.</v>
          </cell>
          <cell r="F35" t="str">
            <v>-</v>
          </cell>
        </row>
        <row r="36">
          <cell r="A36" t="str">
            <v>-International zone 8</v>
          </cell>
          <cell r="B36" t="str">
            <v>Calc.</v>
          </cell>
          <cell r="C36" t="str">
            <v>-</v>
          </cell>
          <cell r="D36" t="str">
            <v>8 зона международной связи</v>
          </cell>
          <cell r="E36" t="str">
            <v>Calc.</v>
          </cell>
          <cell r="F36" t="str">
            <v>-</v>
          </cell>
        </row>
        <row r="37">
          <cell r="A37" t="str">
            <v>-International zone 9</v>
          </cell>
          <cell r="B37" t="str">
            <v>Calc.</v>
          </cell>
          <cell r="C37" t="str">
            <v>-</v>
          </cell>
          <cell r="D37" t="str">
            <v>9 зона международной связи</v>
          </cell>
          <cell r="E37" t="str">
            <v>Calc.</v>
          </cell>
          <cell r="F37" t="str">
            <v>-</v>
          </cell>
        </row>
        <row r="38">
          <cell r="A38" t="str">
            <v>-International zone 10</v>
          </cell>
          <cell r="B38" t="str">
            <v>Calc.</v>
          </cell>
          <cell r="C38" t="str">
            <v>-</v>
          </cell>
          <cell r="D38" t="str">
            <v>10 зона международной связи</v>
          </cell>
          <cell r="E38" t="str">
            <v>Calc.</v>
          </cell>
          <cell r="F38" t="str">
            <v>-</v>
          </cell>
        </row>
        <row r="39">
          <cell r="A39" t="str">
            <v>-International zone 11</v>
          </cell>
          <cell r="B39" t="str">
            <v>Calc.</v>
          </cell>
          <cell r="C39" t="str">
            <v>-</v>
          </cell>
          <cell r="D39" t="str">
            <v>11 зона международной связи</v>
          </cell>
          <cell r="E39" t="str">
            <v>Calc.</v>
          </cell>
          <cell r="F39" t="str">
            <v>-</v>
          </cell>
        </row>
        <row r="40">
          <cell r="A40" t="str">
            <v>-International zone 12</v>
          </cell>
          <cell r="B40" t="str">
            <v>Calc.</v>
          </cell>
          <cell r="C40" t="str">
            <v>-</v>
          </cell>
          <cell r="D40" t="str">
            <v>12 зона международной связи</v>
          </cell>
          <cell r="E40" t="str">
            <v>Calc.</v>
          </cell>
          <cell r="F40" t="str">
            <v>-</v>
          </cell>
        </row>
        <row r="41">
          <cell r="A41" t="str">
            <v>-International zone 13</v>
          </cell>
          <cell r="B41" t="str">
            <v>Calc.</v>
          </cell>
          <cell r="C41" t="str">
            <v>-</v>
          </cell>
          <cell r="D41" t="str">
            <v>13 зона международной связи</v>
          </cell>
          <cell r="E41" t="str">
            <v>Calc.</v>
          </cell>
          <cell r="F41" t="str">
            <v>-</v>
          </cell>
        </row>
        <row r="42">
          <cell r="A42" t="str">
            <v>-International zone 14</v>
          </cell>
          <cell r="B42" t="str">
            <v>Calc.</v>
          </cell>
          <cell r="C42" t="str">
            <v>-</v>
          </cell>
          <cell r="D42" t="str">
            <v>14 зона международной связи</v>
          </cell>
          <cell r="E42" t="str">
            <v>Calc.</v>
          </cell>
          <cell r="F42" t="str">
            <v>-</v>
          </cell>
        </row>
        <row r="43">
          <cell r="A43" t="str">
            <v>-International zone 15</v>
          </cell>
          <cell r="B43" t="str">
            <v>Calc.</v>
          </cell>
          <cell r="C43" t="str">
            <v>-</v>
          </cell>
          <cell r="D43" t="str">
            <v>15 зона международной связи</v>
          </cell>
          <cell r="E43" t="str">
            <v>Calc.</v>
          </cell>
          <cell r="F43" t="str">
            <v>-</v>
          </cell>
        </row>
        <row r="44">
          <cell r="A44" t="str">
            <v>-International zone 16</v>
          </cell>
          <cell r="B44" t="str">
            <v>Calc.</v>
          </cell>
          <cell r="C44" t="str">
            <v>-</v>
          </cell>
          <cell r="D44" t="str">
            <v>16 зона международной связи</v>
          </cell>
          <cell r="E44" t="str">
            <v>Calc.</v>
          </cell>
          <cell r="F44" t="str">
            <v>-</v>
          </cell>
        </row>
        <row r="45">
          <cell r="A45" t="str">
            <v>-International zone 17</v>
          </cell>
          <cell r="B45" t="str">
            <v>Calc.</v>
          </cell>
          <cell r="C45" t="str">
            <v>-</v>
          </cell>
          <cell r="D45" t="str">
            <v>17 зона международной связи</v>
          </cell>
          <cell r="E45" t="str">
            <v>Calc.</v>
          </cell>
          <cell r="F45" t="str">
            <v>-</v>
          </cell>
        </row>
        <row r="46">
          <cell r="A46" t="str">
            <v>-International zone 18</v>
          </cell>
          <cell r="B46" t="str">
            <v>Calc.</v>
          </cell>
          <cell r="C46" t="str">
            <v>-</v>
          </cell>
          <cell r="D46" t="str">
            <v>18 зона международной связи</v>
          </cell>
          <cell r="E46" t="str">
            <v>Calc.</v>
          </cell>
          <cell r="F46" t="str">
            <v>-</v>
          </cell>
        </row>
        <row r="47">
          <cell r="A47" t="str">
            <v>-Zone 19 (commercial telephone services)</v>
          </cell>
          <cell r="B47" t="str">
            <v>Calc.</v>
          </cell>
          <cell r="C47" t="str">
            <v>%</v>
          </cell>
          <cell r="D47" t="str">
            <v>-зона 19 (платные телефонные службы)</v>
          </cell>
          <cell r="F47" t="str">
            <v>-</v>
          </cell>
        </row>
        <row r="48">
          <cell r="A48" t="str">
            <v>-Zone 20 (commercial telephone services)</v>
          </cell>
          <cell r="B48" t="str">
            <v>Calc.</v>
          </cell>
          <cell r="C48" t="str">
            <v>%</v>
          </cell>
          <cell r="D48" t="str">
            <v>-зона 20 (платные телефонные службы)</v>
          </cell>
          <cell r="F48" t="str">
            <v>-</v>
          </cell>
        </row>
        <row r="50">
          <cell r="A50" t="str">
            <v>4. # of units used - total</v>
          </cell>
          <cell r="D50" t="str">
            <v>4. Кол-во использ. единиц - итого</v>
          </cell>
        </row>
        <row r="51">
          <cell r="A51" t="str">
            <v>-Local 1</v>
          </cell>
          <cell r="B51" t="str">
            <v>Calc.</v>
          </cell>
          <cell r="C51" t="str">
            <v>units</v>
          </cell>
          <cell r="D51" t="str">
            <v>Местная связь</v>
          </cell>
          <cell r="E51" t="str">
            <v>Calc.</v>
          </cell>
          <cell r="F51" t="str">
            <v>т.е.</v>
          </cell>
        </row>
        <row r="52">
          <cell r="A52" t="str">
            <v>-National zone 2</v>
          </cell>
          <cell r="B52" t="str">
            <v>Calc.</v>
          </cell>
          <cell r="C52" t="str">
            <v>units</v>
          </cell>
          <cell r="D52" t="str">
            <v>2 зона междугородней связи</v>
          </cell>
          <cell r="E52" t="str">
            <v>Calc.</v>
          </cell>
          <cell r="F52" t="str">
            <v>т.е.</v>
          </cell>
        </row>
        <row r="53">
          <cell r="A53" t="str">
            <v>-National zone 3</v>
          </cell>
          <cell r="B53" t="str">
            <v>Calc.</v>
          </cell>
          <cell r="C53" t="str">
            <v>units</v>
          </cell>
          <cell r="D53" t="str">
            <v>3 зона междугородней связи</v>
          </cell>
          <cell r="E53" t="str">
            <v>Calc.</v>
          </cell>
          <cell r="F53" t="str">
            <v>т.е.</v>
          </cell>
        </row>
        <row r="54">
          <cell r="A54" t="str">
            <v>-National zone 4</v>
          </cell>
          <cell r="B54" t="str">
            <v>Calc.</v>
          </cell>
          <cell r="C54" t="str">
            <v>units</v>
          </cell>
          <cell r="D54" t="str">
            <v>4 зона междугородней связи</v>
          </cell>
          <cell r="E54" t="str">
            <v>Calc.</v>
          </cell>
          <cell r="F54" t="str">
            <v>т.е.</v>
          </cell>
        </row>
        <row r="55">
          <cell r="A55" t="str">
            <v>-National zone 5</v>
          </cell>
          <cell r="B55" t="str">
            <v>Calc.</v>
          </cell>
          <cell r="C55" t="str">
            <v>units</v>
          </cell>
          <cell r="D55" t="str">
            <v>5 зона междугородней связи</v>
          </cell>
          <cell r="E55" t="str">
            <v>Calc.</v>
          </cell>
          <cell r="F55" t="str">
            <v>т.е.</v>
          </cell>
        </row>
        <row r="56">
          <cell r="A56" t="str">
            <v>-National zone 6</v>
          </cell>
          <cell r="B56" t="str">
            <v>Calc.</v>
          </cell>
          <cell r="C56" t="str">
            <v>units</v>
          </cell>
          <cell r="D56" t="str">
            <v>6 зона междугородней связи</v>
          </cell>
          <cell r="E56" t="str">
            <v>Calc.</v>
          </cell>
          <cell r="F56" t="str">
            <v>т.е.</v>
          </cell>
        </row>
        <row r="57">
          <cell r="A57" t="str">
            <v>-National zone 7</v>
          </cell>
          <cell r="B57" t="str">
            <v>Calc.</v>
          </cell>
          <cell r="C57" t="str">
            <v>units</v>
          </cell>
          <cell r="D57" t="str">
            <v>7 зона междугородней связи</v>
          </cell>
          <cell r="E57" t="str">
            <v>Calc.</v>
          </cell>
          <cell r="F57" t="str">
            <v>т.е.</v>
          </cell>
        </row>
        <row r="58">
          <cell r="A58" t="str">
            <v>-International zone 8</v>
          </cell>
          <cell r="B58" t="str">
            <v>Calc.</v>
          </cell>
          <cell r="C58" t="str">
            <v>units</v>
          </cell>
          <cell r="D58" t="str">
            <v>8 зона международной связи</v>
          </cell>
          <cell r="E58" t="str">
            <v>Calc.</v>
          </cell>
          <cell r="F58" t="str">
            <v>т.е.</v>
          </cell>
        </row>
        <row r="59">
          <cell r="A59" t="str">
            <v>-International zone 9</v>
          </cell>
          <cell r="B59" t="str">
            <v>Calc.</v>
          </cell>
          <cell r="C59" t="str">
            <v>units</v>
          </cell>
          <cell r="D59" t="str">
            <v>9 зона международной связи</v>
          </cell>
          <cell r="E59" t="str">
            <v>Calc.</v>
          </cell>
          <cell r="F59" t="str">
            <v>т.е.</v>
          </cell>
        </row>
        <row r="60">
          <cell r="A60" t="str">
            <v>-International zone 10</v>
          </cell>
          <cell r="B60" t="str">
            <v>Calc.</v>
          </cell>
          <cell r="C60" t="str">
            <v>units</v>
          </cell>
          <cell r="D60" t="str">
            <v>10 зона международной связи</v>
          </cell>
          <cell r="E60" t="str">
            <v>Calc.</v>
          </cell>
          <cell r="F60" t="str">
            <v>т.е.</v>
          </cell>
        </row>
        <row r="61">
          <cell r="A61" t="str">
            <v>-International zone 11</v>
          </cell>
          <cell r="B61" t="str">
            <v>Calc.</v>
          </cell>
          <cell r="C61" t="str">
            <v>units</v>
          </cell>
          <cell r="D61" t="str">
            <v>11 зона международной связи</v>
          </cell>
          <cell r="E61" t="str">
            <v>Calc.</v>
          </cell>
          <cell r="F61" t="str">
            <v>т.е.</v>
          </cell>
        </row>
        <row r="62">
          <cell r="A62" t="str">
            <v>-International zone 12</v>
          </cell>
          <cell r="B62" t="str">
            <v>Calc.</v>
          </cell>
          <cell r="C62" t="str">
            <v>units</v>
          </cell>
          <cell r="D62" t="str">
            <v>12 зона международной связи</v>
          </cell>
          <cell r="E62" t="str">
            <v>Calc.</v>
          </cell>
          <cell r="F62" t="str">
            <v>т.е.</v>
          </cell>
        </row>
        <row r="63">
          <cell r="A63" t="str">
            <v>-International zone 13</v>
          </cell>
          <cell r="B63" t="str">
            <v>Calc.</v>
          </cell>
          <cell r="C63" t="str">
            <v>units</v>
          </cell>
          <cell r="D63" t="str">
            <v>13 зона международной связи</v>
          </cell>
          <cell r="E63" t="str">
            <v>Calc.</v>
          </cell>
          <cell r="F63" t="str">
            <v>т.е.</v>
          </cell>
        </row>
        <row r="64">
          <cell r="A64" t="str">
            <v>-International zone 14</v>
          </cell>
          <cell r="B64" t="str">
            <v>Calc.</v>
          </cell>
          <cell r="C64" t="str">
            <v>units</v>
          </cell>
          <cell r="D64" t="str">
            <v>14 зона международной связи</v>
          </cell>
          <cell r="E64" t="str">
            <v>Calc.</v>
          </cell>
          <cell r="F64" t="str">
            <v>т.е.</v>
          </cell>
        </row>
        <row r="65">
          <cell r="A65" t="str">
            <v>-International zone 15</v>
          </cell>
          <cell r="B65" t="str">
            <v>Calc.</v>
          </cell>
          <cell r="C65" t="str">
            <v>units</v>
          </cell>
          <cell r="D65" t="str">
            <v>15 зона международной связи</v>
          </cell>
          <cell r="E65" t="str">
            <v>Calc.</v>
          </cell>
          <cell r="F65" t="str">
            <v>т.е.</v>
          </cell>
        </row>
        <row r="66">
          <cell r="A66" t="str">
            <v>-International zone 16</v>
          </cell>
          <cell r="B66" t="str">
            <v>Calc.</v>
          </cell>
          <cell r="C66" t="str">
            <v>units</v>
          </cell>
          <cell r="D66" t="str">
            <v>16 зона международной связи</v>
          </cell>
          <cell r="E66" t="str">
            <v>Calc.</v>
          </cell>
          <cell r="F66" t="str">
            <v>т.е.</v>
          </cell>
        </row>
        <row r="67">
          <cell r="A67" t="str">
            <v>-International zone 17</v>
          </cell>
          <cell r="B67" t="str">
            <v>Calc.</v>
          </cell>
          <cell r="C67" t="str">
            <v>units</v>
          </cell>
          <cell r="D67" t="str">
            <v>17 зона международной связи</v>
          </cell>
          <cell r="E67" t="str">
            <v>Calc.</v>
          </cell>
          <cell r="F67" t="str">
            <v>т.е.</v>
          </cell>
        </row>
        <row r="68">
          <cell r="A68" t="str">
            <v>-International zone 18</v>
          </cell>
          <cell r="B68" t="str">
            <v>Calc.</v>
          </cell>
          <cell r="C68" t="str">
            <v>units</v>
          </cell>
          <cell r="D68" t="str">
            <v>18 зона международной связи</v>
          </cell>
          <cell r="E68" t="str">
            <v>Calc.</v>
          </cell>
          <cell r="F68" t="str">
            <v>т.е.</v>
          </cell>
        </row>
        <row r="69">
          <cell r="A69" t="str">
            <v>-Zone 19 (commercial telephone services)</v>
          </cell>
          <cell r="B69" t="str">
            <v>Calc.</v>
          </cell>
          <cell r="C69" t="str">
            <v>%</v>
          </cell>
          <cell r="D69" t="str">
            <v>-зона 19 (платные телефонные службы)</v>
          </cell>
          <cell r="F69" t="str">
            <v>т.е.</v>
          </cell>
        </row>
        <row r="70">
          <cell r="A70" t="str">
            <v>-Zone 20 (commercial telephone services)</v>
          </cell>
          <cell r="B70" t="str">
            <v>Calc.</v>
          </cell>
          <cell r="C70" t="str">
            <v>%</v>
          </cell>
          <cell r="D70" t="str">
            <v>-зона 20 (платные телефонные службы)</v>
          </cell>
          <cell r="F70" t="str">
            <v>т.е.</v>
          </cell>
        </row>
        <row r="71">
          <cell r="A71" t="str">
            <v>Subtotal National</v>
          </cell>
          <cell r="B71" t="str">
            <v>Calc.</v>
          </cell>
          <cell r="C71" t="str">
            <v>units</v>
          </cell>
          <cell r="D71" t="str">
            <v>Итого по междугородней связи</v>
          </cell>
          <cell r="E71" t="str">
            <v>Calc.</v>
          </cell>
          <cell r="F71" t="str">
            <v>т.е.</v>
          </cell>
        </row>
        <row r="72">
          <cell r="A72" t="str">
            <v>Subtotal International</v>
          </cell>
          <cell r="B72" t="str">
            <v>Calc.</v>
          </cell>
          <cell r="C72" t="str">
            <v>units</v>
          </cell>
          <cell r="D72" t="str">
            <v>Итого по международной связи</v>
          </cell>
          <cell r="E72" t="str">
            <v>Calc.</v>
          </cell>
          <cell r="F72" t="str">
            <v>т.е.</v>
          </cell>
        </row>
        <row r="73">
          <cell r="A73" t="str">
            <v>Total</v>
          </cell>
          <cell r="B73" t="str">
            <v>Calc.</v>
          </cell>
          <cell r="C73" t="str">
            <v>units</v>
          </cell>
          <cell r="D73" t="str">
            <v>ИТОГО</v>
          </cell>
          <cell r="E73" t="str">
            <v>Calc.</v>
          </cell>
          <cell r="F73" t="str">
            <v>т.е.</v>
          </cell>
        </row>
        <row r="75">
          <cell r="A75" t="str">
            <v>Units used per payphone</v>
          </cell>
          <cell r="B75" t="str">
            <v>Calc.</v>
          </cell>
          <cell r="C75" t="str">
            <v>units</v>
          </cell>
          <cell r="D75" t="str">
            <v>Тарифных единиц на таксофон</v>
          </cell>
          <cell r="E75" t="str">
            <v>Calc.</v>
          </cell>
          <cell r="F75" t="str">
            <v>т.е.</v>
          </cell>
        </row>
        <row r="77">
          <cell r="A77" t="str">
            <v>5a. PTN Costs, incl VAT</v>
          </cell>
          <cell r="B77" t="str">
            <v>Calc.</v>
          </cell>
          <cell r="C77" t="str">
            <v>$</v>
          </cell>
          <cell r="D77" t="str">
            <v>5a. Оплата услуг ПТС, вкл.НДС</v>
          </cell>
          <cell r="E77" t="str">
            <v>Calc.</v>
          </cell>
          <cell r="F77" t="str">
            <v>$</v>
          </cell>
        </row>
        <row r="78">
          <cell r="A78" t="str">
            <v>5b. PTN Costs, incl VAT</v>
          </cell>
          <cell r="B78" t="str">
            <v>Calc.</v>
          </cell>
          <cell r="C78" t="str">
            <v>$</v>
          </cell>
          <cell r="D78" t="str">
            <v>5b. Оплата услуг ПТС, вкл.НДС</v>
          </cell>
          <cell r="F78" t="str">
            <v>rbl</v>
          </cell>
        </row>
        <row r="80">
          <cell r="A80" t="str">
            <v>6. Long-distance costs, incl. VAT</v>
          </cell>
          <cell r="D80" t="str">
            <v>6. Оплата дальнего трафика, вкл.НДС</v>
          </cell>
        </row>
        <row r="81">
          <cell r="A81" t="str">
            <v>-National zone 2</v>
          </cell>
          <cell r="B81" t="str">
            <v>Calc.</v>
          </cell>
          <cell r="C81" t="str">
            <v>rbl</v>
          </cell>
          <cell r="D81" t="str">
            <v>2 зона междугородней связи</v>
          </cell>
          <cell r="E81" t="str">
            <v>Calc.</v>
          </cell>
          <cell r="F81" t="str">
            <v>rbl</v>
          </cell>
        </row>
        <row r="82">
          <cell r="A82" t="str">
            <v>-National zone 3</v>
          </cell>
          <cell r="B82" t="str">
            <v>Calc.</v>
          </cell>
          <cell r="C82" t="str">
            <v>rbl</v>
          </cell>
          <cell r="D82" t="str">
            <v>3 зона междугородней связи</v>
          </cell>
          <cell r="E82" t="str">
            <v>Calc.</v>
          </cell>
          <cell r="F82" t="str">
            <v>rbl</v>
          </cell>
        </row>
        <row r="83">
          <cell r="A83" t="str">
            <v>-National zone 4</v>
          </cell>
          <cell r="B83" t="str">
            <v>Calc.</v>
          </cell>
          <cell r="C83" t="str">
            <v>rbl</v>
          </cell>
          <cell r="D83" t="str">
            <v>4 зона междугородней связи</v>
          </cell>
          <cell r="E83" t="str">
            <v>Calc.</v>
          </cell>
          <cell r="F83" t="str">
            <v>rbl</v>
          </cell>
        </row>
        <row r="84">
          <cell r="A84" t="str">
            <v>-National zone 5</v>
          </cell>
          <cell r="B84" t="str">
            <v>Calc.</v>
          </cell>
          <cell r="C84" t="str">
            <v>rbl</v>
          </cell>
          <cell r="D84" t="str">
            <v>5 зона междугородней связи</v>
          </cell>
          <cell r="E84" t="str">
            <v>Calc.</v>
          </cell>
          <cell r="F84" t="str">
            <v>rbl</v>
          </cell>
        </row>
        <row r="85">
          <cell r="A85" t="str">
            <v>-National zone 6</v>
          </cell>
          <cell r="B85" t="str">
            <v>Calc.</v>
          </cell>
          <cell r="C85" t="str">
            <v>rbl</v>
          </cell>
          <cell r="D85" t="str">
            <v>6 зона междугородней связи</v>
          </cell>
          <cell r="E85" t="str">
            <v>Calc.</v>
          </cell>
          <cell r="F85" t="str">
            <v>rbl</v>
          </cell>
        </row>
        <row r="86">
          <cell r="A86" t="str">
            <v>-National zone 7</v>
          </cell>
          <cell r="B86" t="str">
            <v>Calc.</v>
          </cell>
          <cell r="C86" t="str">
            <v>rbl</v>
          </cell>
          <cell r="D86" t="str">
            <v>7 зона междугородней связи</v>
          </cell>
          <cell r="E86" t="str">
            <v>Calc.</v>
          </cell>
          <cell r="F86" t="str">
            <v>rbl</v>
          </cell>
        </row>
        <row r="87">
          <cell r="A87" t="str">
            <v>-International zone 8</v>
          </cell>
          <cell r="B87" t="str">
            <v>Calc.</v>
          </cell>
          <cell r="C87" t="str">
            <v>rbl</v>
          </cell>
          <cell r="D87" t="str">
            <v>8 зона международной связи</v>
          </cell>
          <cell r="E87" t="str">
            <v>Calc.</v>
          </cell>
          <cell r="F87" t="str">
            <v>rbl</v>
          </cell>
        </row>
        <row r="88">
          <cell r="A88" t="str">
            <v>-International zone 9</v>
          </cell>
          <cell r="B88" t="str">
            <v>Calc.</v>
          </cell>
          <cell r="C88" t="str">
            <v>rbl</v>
          </cell>
          <cell r="D88" t="str">
            <v>9 зона международной связи</v>
          </cell>
          <cell r="E88" t="str">
            <v>Calc.</v>
          </cell>
          <cell r="F88" t="str">
            <v>rbl</v>
          </cell>
        </row>
        <row r="89">
          <cell r="A89" t="str">
            <v>-International zone 10</v>
          </cell>
          <cell r="B89" t="str">
            <v>Calc.</v>
          </cell>
          <cell r="C89" t="str">
            <v>rbl</v>
          </cell>
          <cell r="D89" t="str">
            <v>10 зона международной связи</v>
          </cell>
          <cell r="E89" t="str">
            <v>Calc.</v>
          </cell>
          <cell r="F89" t="str">
            <v>rbl</v>
          </cell>
        </row>
        <row r="90">
          <cell r="A90" t="str">
            <v>-International zone 11</v>
          </cell>
          <cell r="B90" t="str">
            <v>Calc.</v>
          </cell>
          <cell r="C90" t="str">
            <v>rbl</v>
          </cell>
          <cell r="D90" t="str">
            <v>11 зона международной связи</v>
          </cell>
          <cell r="E90" t="str">
            <v>Calc.</v>
          </cell>
          <cell r="F90" t="str">
            <v>rbl</v>
          </cell>
        </row>
        <row r="91">
          <cell r="A91" t="str">
            <v>-International zone 12</v>
          </cell>
          <cell r="B91" t="str">
            <v>Calc.</v>
          </cell>
          <cell r="C91" t="str">
            <v>rbl</v>
          </cell>
          <cell r="D91" t="str">
            <v>12 зона международной связи</v>
          </cell>
          <cell r="E91" t="str">
            <v>Calc.</v>
          </cell>
          <cell r="F91" t="str">
            <v>rbl</v>
          </cell>
        </row>
        <row r="92">
          <cell r="A92" t="str">
            <v>-International zone 13</v>
          </cell>
          <cell r="B92" t="str">
            <v>Calc.</v>
          </cell>
          <cell r="C92" t="str">
            <v>rbl</v>
          </cell>
          <cell r="D92" t="str">
            <v>13 зона международной связи</v>
          </cell>
          <cell r="E92" t="str">
            <v>Calc.</v>
          </cell>
          <cell r="F92" t="str">
            <v>rbl</v>
          </cell>
        </row>
        <row r="93">
          <cell r="A93" t="str">
            <v>-International zone 14</v>
          </cell>
          <cell r="B93" t="str">
            <v>Calc.</v>
          </cell>
          <cell r="C93" t="str">
            <v>rbl</v>
          </cell>
          <cell r="D93" t="str">
            <v>14 зона международной связи</v>
          </cell>
          <cell r="E93" t="str">
            <v>Calc.</v>
          </cell>
          <cell r="F93" t="str">
            <v>rbl</v>
          </cell>
        </row>
        <row r="94">
          <cell r="A94" t="str">
            <v>-International zone 15</v>
          </cell>
          <cell r="B94" t="str">
            <v>Calc.</v>
          </cell>
          <cell r="C94" t="str">
            <v>rbl</v>
          </cell>
          <cell r="D94" t="str">
            <v>15 зона международной связи</v>
          </cell>
          <cell r="E94" t="str">
            <v>Calc.</v>
          </cell>
          <cell r="F94" t="str">
            <v>rbl</v>
          </cell>
        </row>
        <row r="95">
          <cell r="A95" t="str">
            <v>-International zone 16</v>
          </cell>
          <cell r="B95" t="str">
            <v>Calc.</v>
          </cell>
          <cell r="C95" t="str">
            <v>rbl</v>
          </cell>
          <cell r="D95" t="str">
            <v>16 зона международной связи</v>
          </cell>
          <cell r="E95" t="str">
            <v>Calc.</v>
          </cell>
          <cell r="F95" t="str">
            <v>rbl</v>
          </cell>
        </row>
        <row r="96">
          <cell r="A96" t="str">
            <v>-International zone 17</v>
          </cell>
          <cell r="B96" t="str">
            <v>Calc.</v>
          </cell>
          <cell r="C96" t="str">
            <v>rbl</v>
          </cell>
          <cell r="D96" t="str">
            <v>17 зона международной связи</v>
          </cell>
          <cell r="E96" t="str">
            <v>Calc.</v>
          </cell>
          <cell r="F96" t="str">
            <v>rbl</v>
          </cell>
        </row>
        <row r="97">
          <cell r="A97" t="str">
            <v>-International zone 18</v>
          </cell>
          <cell r="B97" t="str">
            <v>Calc.</v>
          </cell>
          <cell r="C97" t="str">
            <v>rbl</v>
          </cell>
          <cell r="D97" t="str">
            <v>18 зона международной связи</v>
          </cell>
          <cell r="E97" t="str">
            <v>Calc.</v>
          </cell>
          <cell r="F97" t="str">
            <v>rbl</v>
          </cell>
        </row>
        <row r="98">
          <cell r="A98" t="str">
            <v>Subtotal national</v>
          </cell>
          <cell r="B98" t="str">
            <v>Calc.</v>
          </cell>
          <cell r="C98" t="str">
            <v>$</v>
          </cell>
          <cell r="D98" t="str">
            <v>Итого по междугородней связи</v>
          </cell>
          <cell r="E98" t="str">
            <v>Calc.</v>
          </cell>
          <cell r="F98" t="str">
            <v>$</v>
          </cell>
        </row>
        <row r="99">
          <cell r="A99" t="str">
            <v>Subtotal international</v>
          </cell>
          <cell r="B99" t="str">
            <v>Calc.</v>
          </cell>
          <cell r="C99" t="str">
            <v>$</v>
          </cell>
          <cell r="D99" t="str">
            <v>Итого по международной связи</v>
          </cell>
          <cell r="E99" t="str">
            <v>Calc.</v>
          </cell>
          <cell r="F99" t="str">
            <v>$</v>
          </cell>
        </row>
        <row r="100">
          <cell r="A100" t="str">
            <v>Total payable for long-distance traffic</v>
          </cell>
          <cell r="B100" t="str">
            <v>Calc.</v>
          </cell>
          <cell r="C100" t="str">
            <v>$</v>
          </cell>
          <cell r="D100" t="str">
            <v>Итого к оплате за дальний трафик</v>
          </cell>
          <cell r="E100" t="str">
            <v>Calc.</v>
          </cell>
          <cell r="F100" t="str">
            <v>$</v>
          </cell>
        </row>
        <row r="101">
          <cell r="A101" t="str">
            <v>Total payable to WEB-Plus</v>
          </cell>
          <cell r="B101" t="str">
            <v>Calc.</v>
          </cell>
          <cell r="C101" t="str">
            <v>$</v>
          </cell>
          <cell r="D101" t="str">
            <v>Итого к оплате "ВЕБ-Плас"</v>
          </cell>
          <cell r="E101" t="str">
            <v>Calc.</v>
          </cell>
          <cell r="F101" t="str">
            <v>$</v>
          </cell>
        </row>
        <row r="103">
          <cell r="A103" t="str">
            <v>7. PeterStar local traffic</v>
          </cell>
          <cell r="B103" t="str">
            <v>Input</v>
          </cell>
          <cell r="C103" t="str">
            <v>min.</v>
          </cell>
          <cell r="D103" t="str">
            <v>7. Местный трафик через сеть "ПетерСтар"</v>
          </cell>
          <cell r="E103" t="str">
            <v>Input</v>
          </cell>
          <cell r="F103" t="str">
            <v>мин.</v>
          </cell>
        </row>
        <row r="104">
          <cell r="A104" t="str">
            <v>Tariff per minute incl.VAT</v>
          </cell>
          <cell r="B104" t="str">
            <v>Input</v>
          </cell>
          <cell r="C104" t="str">
            <v>$</v>
          </cell>
          <cell r="D104" t="str">
            <v>Тариф за 1 мин. (с НДС)</v>
          </cell>
          <cell r="E104" t="str">
            <v>Input</v>
          </cell>
          <cell r="F104" t="str">
            <v>$</v>
          </cell>
        </row>
        <row r="105">
          <cell r="A105" t="str">
            <v>PeterStar costs incl.VAT (+monthly fee for 21 phone)</v>
          </cell>
          <cell r="B105" t="str">
            <v>Calc.</v>
          </cell>
          <cell r="C105" t="str">
            <v>$</v>
          </cell>
          <cell r="D105" t="str">
            <v>Оплата услуг "ПетерСтар" (с НДС)</v>
          </cell>
          <cell r="E105" t="str">
            <v>Calc.</v>
          </cell>
          <cell r="F105" t="str">
            <v>$</v>
          </cell>
        </row>
        <row r="106">
          <cell r="A106" t="str">
            <v>Paper card traffic</v>
          </cell>
          <cell r="B106" t="str">
            <v>Calc.</v>
          </cell>
          <cell r="C106" t="str">
            <v>$</v>
          </cell>
          <cell r="D106" t="str">
            <v>Трафик бумажных карт</v>
          </cell>
          <cell r="E106" t="str">
            <v>Calc.</v>
          </cell>
          <cell r="F106" t="str">
            <v>$</v>
          </cell>
        </row>
        <row r="107">
          <cell r="A107" t="str">
            <v>Vasilievsky Island traffic (incl. VAT)</v>
          </cell>
          <cell r="B107" t="str">
            <v>Calc.</v>
          </cell>
          <cell r="C107" t="str">
            <v>$</v>
          </cell>
          <cell r="D107" t="str">
            <v>Трафик Васильевского острова (вкл. НДС)</v>
          </cell>
          <cell r="E107" t="str">
            <v>Calc.</v>
          </cell>
          <cell r="F107" t="str">
            <v>$</v>
          </cell>
        </row>
        <row r="109">
          <cell r="A109" t="str">
            <v>8. Metrocom local traffic</v>
          </cell>
          <cell r="C109" t="str">
            <v>units</v>
          </cell>
          <cell r="D109" t="str">
            <v>8.  Местный трафик "Метроком"</v>
          </cell>
          <cell r="F109" t="str">
            <v>т.е.</v>
          </cell>
        </row>
        <row r="110">
          <cell r="A110" t="str">
            <v>Average unit price, incl. VAT</v>
          </cell>
          <cell r="C110" t="str">
            <v>$</v>
          </cell>
          <cell r="D110" t="str">
            <v>Ср.цена тарифной ед. вкл.НДС</v>
          </cell>
          <cell r="F110" t="str">
            <v>$</v>
          </cell>
        </row>
        <row r="111">
          <cell r="A111" t="str">
            <v>Metrocom costs incl.VAT</v>
          </cell>
          <cell r="C111" t="str">
            <v>$</v>
          </cell>
          <cell r="D111" t="str">
            <v>Оплата трафика "Метроком" (с НДС)</v>
          </cell>
          <cell r="F111" t="str">
            <v>$</v>
          </cell>
        </row>
        <row r="113">
          <cell r="A113" t="str">
            <v>9. Other traffic payments</v>
          </cell>
          <cell r="D113" t="str">
            <v>9. Оплата прочего трафика</v>
          </cell>
        </row>
        <row r="114">
          <cell r="A114" t="str">
            <v>Traffic payments</v>
          </cell>
          <cell r="D114" t="str">
            <v>Оплата трафика</v>
          </cell>
          <cell r="F114" t="str">
            <v>$</v>
          </cell>
        </row>
        <row r="115">
          <cell r="A115" t="str">
            <v>Barter payments (cards)</v>
          </cell>
          <cell r="D115" t="str">
            <v>Взаимозачеты по картам</v>
          </cell>
          <cell r="F115" t="str">
            <v>$</v>
          </cell>
        </row>
        <row r="116">
          <cell r="A116" t="str">
            <v>Total</v>
          </cell>
          <cell r="D116" t="str">
            <v>Всего</v>
          </cell>
        </row>
        <row r="118">
          <cell r="A118" t="str">
            <v>10. Traffic trends</v>
          </cell>
          <cell r="D118" t="str">
            <v>9. ТЕНДЕНЦИИ ТРАФИКА</v>
          </cell>
        </row>
        <row r="119">
          <cell r="A119" t="str">
            <v>-Local</v>
          </cell>
          <cell r="B119" t="str">
            <v>Input</v>
          </cell>
          <cell r="C119" t="str">
            <v>%</v>
          </cell>
          <cell r="D119" t="str">
            <v>-Местный</v>
          </cell>
          <cell r="E119" t="str">
            <v>Input</v>
          </cell>
          <cell r="F119" t="str">
            <v>%</v>
          </cell>
        </row>
        <row r="120">
          <cell r="A120" t="str">
            <v>-National</v>
          </cell>
          <cell r="B120" t="str">
            <v>Input</v>
          </cell>
          <cell r="C120" t="str">
            <v>%</v>
          </cell>
          <cell r="D120" t="str">
            <v>-Междугородный</v>
          </cell>
          <cell r="E120" t="str">
            <v>Input</v>
          </cell>
          <cell r="F120" t="str">
            <v>%</v>
          </cell>
        </row>
        <row r="121">
          <cell r="A121" t="str">
            <v>-International</v>
          </cell>
          <cell r="B121" t="str">
            <v>Input</v>
          </cell>
          <cell r="C121" t="str">
            <v>%</v>
          </cell>
          <cell r="D121" t="str">
            <v>-Международный</v>
          </cell>
          <cell r="E121" t="str">
            <v>Input</v>
          </cell>
          <cell r="F121" t="str">
            <v>%</v>
          </cell>
        </row>
        <row r="123">
          <cell r="A123" t="str">
            <v>11. Traffic in min</v>
          </cell>
          <cell r="D123" t="str">
            <v>10. ТРАФИК</v>
          </cell>
        </row>
        <row r="124">
          <cell r="A124" t="str">
            <v>-Local</v>
          </cell>
          <cell r="B124" t="str">
            <v>Calc.</v>
          </cell>
          <cell r="C124" t="str">
            <v>min.</v>
          </cell>
          <cell r="D124" t="str">
            <v>-Местный</v>
          </cell>
          <cell r="E124" t="str">
            <v>Calc.</v>
          </cell>
          <cell r="F124" t="str">
            <v>мин.</v>
          </cell>
        </row>
        <row r="125">
          <cell r="A125" t="str">
            <v>-National</v>
          </cell>
          <cell r="B125" t="str">
            <v>Calc.</v>
          </cell>
          <cell r="C125" t="str">
            <v>min.</v>
          </cell>
          <cell r="D125" t="str">
            <v>-Междугородный</v>
          </cell>
          <cell r="E125" t="str">
            <v>Calc.</v>
          </cell>
          <cell r="F125" t="str">
            <v>мин.</v>
          </cell>
        </row>
        <row r="126">
          <cell r="A126" t="str">
            <v>-International</v>
          </cell>
          <cell r="B126" t="str">
            <v>Calc.</v>
          </cell>
          <cell r="C126" t="str">
            <v>min.</v>
          </cell>
          <cell r="D126" t="str">
            <v>-Международный</v>
          </cell>
          <cell r="E126" t="str">
            <v>Calc.</v>
          </cell>
          <cell r="F126" t="str">
            <v>мин.</v>
          </cell>
        </row>
        <row r="152">
          <cell r="D152" t="str">
            <v>Трафик от обычных таксофонов</v>
          </cell>
        </row>
        <row r="153">
          <cell r="D153" t="str">
            <v>-Междугородный</v>
          </cell>
        </row>
        <row r="154">
          <cell r="D154" t="str">
            <v>-Международный</v>
          </cell>
        </row>
        <row r="156">
          <cell r="D156" t="str">
            <v>Процент увеличения трафика от дайлеров</v>
          </cell>
        </row>
        <row r="157">
          <cell r="D157" t="str">
            <v>-Междугородный</v>
          </cell>
        </row>
        <row r="158">
          <cell r="D158" t="str">
            <v>-Международный</v>
          </cell>
        </row>
        <row r="160">
          <cell r="D160" t="str">
            <v>Кол-во новых таксофонов</v>
          </cell>
        </row>
        <row r="161">
          <cell r="A161" t="str">
            <v>Traffic growth after installation</v>
          </cell>
          <cell r="B161" t="str">
            <v>Рост трафика после установки</v>
          </cell>
          <cell r="D161" t="str">
            <v>Рост трафика после установки</v>
          </cell>
        </row>
        <row r="162">
          <cell r="D162" t="str">
            <v xml:space="preserve">трафик комби-таксофонов </v>
          </cell>
          <cell r="F162" t="str">
            <v>мин</v>
          </cell>
        </row>
        <row r="163">
          <cell r="A163" t="str">
            <v>-Local</v>
          </cell>
          <cell r="D163" t="str">
            <v>-Местный</v>
          </cell>
          <cell r="E163" t="str">
            <v>Calc.</v>
          </cell>
          <cell r="F163" t="str">
            <v>мин.</v>
          </cell>
        </row>
        <row r="164">
          <cell r="A164" t="str">
            <v>-National</v>
          </cell>
          <cell r="D164" t="str">
            <v>-Междугородный</v>
          </cell>
          <cell r="E164" t="str">
            <v>Calc.</v>
          </cell>
          <cell r="F164" t="str">
            <v>мин.</v>
          </cell>
        </row>
        <row r="165">
          <cell r="A165" t="str">
            <v>-International</v>
          </cell>
          <cell r="D165" t="str">
            <v>-Международный</v>
          </cell>
          <cell r="E165" t="str">
            <v>Calc.</v>
          </cell>
          <cell r="F165" t="str">
            <v>мин.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Parameters"/>
      <sheetName val="Калькуляция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 прихода (расчет)"/>
      <sheetName val="Графики прихода (итог)"/>
      <sheetName val="Факт EUR in USD"/>
      <sheetName val="ИТОГО  прогноз расчет вариантов"/>
      <sheetName val="Расчет прямых номеров"/>
      <sheetName val="Запчасти (Баров)"/>
      <sheetName val="Частоты"/>
      <sheetName val="Эксплуатация NMT"/>
      <sheetName val="Трафик"/>
      <sheetName val="Трафик IMT"/>
      <sheetName val="Аб. обор-ие"/>
      <sheetName val="Terms"/>
      <sheetName val="Аренда каналов"/>
      <sheetName val="Расх. на персонал"/>
      <sheetName val="Аренда и охрана офиса"/>
      <sheetName val="ремонт и содержание офиса"/>
      <sheetName val="Налоги "/>
      <sheetName val="Обслуживание долга"/>
      <sheetName val="Закупка компьютеров"/>
      <sheetName val="Обслуж. компьютеров и сети"/>
      <sheetName val="Трафик Интернет"/>
      <sheetName val="Прочее"/>
      <sheetName val="Затраты на новые технологии"/>
      <sheetName val="Forecast"/>
      <sheetName val="Actual payments"/>
      <sheetName val="Сумма"/>
      <sheetName val="KEY"/>
      <sheetName val="Данные"/>
      <sheetName val="CSCCincSKR"/>
      <sheetName val="Proforma"/>
      <sheetName val="TRAFFIC CALC"/>
      <sheetName val="TRAFFIC PARM"/>
      <sheetName val="ECONOMIC DATA"/>
      <sheetName val="Input_Assumptions"/>
      <sheetName val="ФД"/>
      <sheetName val="Payroll"/>
      <sheetName val="Lib"/>
      <sheetName val="трансформация1"/>
      <sheetName val="Прогноз декабрь апрель 2004"/>
      <sheetName val="Control"/>
      <sheetName val="REPORT"/>
      <sheetName val="SENSITIVITY"/>
      <sheetName val="осв ОАО (2)"/>
      <sheetName val="Data Sheet"/>
      <sheetName val="Сценарии"/>
      <sheetName val="BS"/>
      <sheetName val="Breakdown AR"/>
      <sheetName val="Графики_прихода_(расчет)"/>
      <sheetName val="Графики_прихода_(итог)"/>
      <sheetName val="Факт_EUR_in_USD"/>
      <sheetName val="ИТОГО__прогноз_расчет_вариантов"/>
      <sheetName val="Расчет_прямых_номеров"/>
      <sheetName val="Запчасти_(Баров)"/>
      <sheetName val="Эксплуатация_NMT"/>
      <sheetName val="Трафик_IMT"/>
      <sheetName val="Аб__обор-ие"/>
      <sheetName val="Аренда_каналов"/>
      <sheetName val="Расх__на_персонал"/>
      <sheetName val="Аренда_и_охрана_офиса"/>
      <sheetName val="ремонт_и_содержание_офиса"/>
      <sheetName val="Налоги_"/>
      <sheetName val="Обслуживание_долга"/>
      <sheetName val="Закупка_компьютеров"/>
      <sheetName val="Обслуж__компьютеров_и_сети"/>
      <sheetName val="Трафик_Интернет"/>
      <sheetName val="Затраты_на_новые_технологии"/>
      <sheetName val="Actual_payments"/>
      <sheetName val="Прогноз_декабрь_апрель_2004"/>
      <sheetName val="Tickmarks"/>
      <sheetName val="Settl.Finanacing"/>
      <sheetName val="P&amp;L"/>
      <sheetName val="XLR_NoRangeSheet"/>
      <sheetName val="Баланс hti"/>
      <sheetName val="кфп-с-м2м "/>
      <sheetName val="InpC"/>
      <sheetName val="WIVRA"/>
      <sheetName val="Data_CF"/>
      <sheetName val="Гренобль Ту-204"/>
      <sheetName val="Dropdown list"/>
      <sheetName val="MEX95IB"/>
      <sheetName val="Соответствие статей БДР-ДДС"/>
      <sheetName val="статьи"/>
      <sheetName val="Assumptions"/>
      <sheetName val="Справочник статей"/>
      <sheetName val="ДИН2014"/>
      <sheetName val="SAS TB 6m2006"/>
      <sheetName val="Информация"/>
      <sheetName val=" "/>
      <sheetName val="SAD"/>
      <sheetName val="ИСХОДНИК"/>
      <sheetName val="Bendra"/>
      <sheetName val="Adjustment schedule"/>
      <sheetName val="indicative ref margin"/>
      <sheetName val="S 60"/>
      <sheetName val="Index"/>
      <sheetName val="BS Act_by month"/>
      <sheetName val="CapEx"/>
      <sheetName val="CF act"/>
      <sheetName val="CF BB"/>
      <sheetName val="HC"/>
      <sheetName val="P&amp;L Act_month"/>
      <sheetName val="P&amp;L BB_month"/>
      <sheetName val="Заказы"/>
      <sheetName val=""/>
      <sheetName val="Прогноз%20декабрь%20апрель%2020"/>
      <sheetName val="Total Revenue"/>
      <sheetName val="Sub group code &amp; Name"/>
      <sheetName val="тех.лист"/>
      <sheetName val="справочник"/>
      <sheetName val="Прайс Лист"/>
      <sheetName val="оглавление"/>
      <sheetName val="Список реги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6">
          <cell r="B26">
            <v>605</v>
          </cell>
          <cell r="C26" t="str">
            <v>КОМЕТ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e">
            <v>#REF!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608</v>
          </cell>
          <cell r="C27" t="str">
            <v>МТУ (Совинтел)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e">
            <v>#REF!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611</v>
          </cell>
          <cell r="C28" t="str">
            <v>ТЕЛМОС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e">
            <v>#REF!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614</v>
          </cell>
          <cell r="C29" t="str">
            <v>РусСДО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e">
            <v>#REF!</v>
          </cell>
          <cell r="S29">
            <v>0</v>
          </cell>
          <cell r="T29">
            <v>0</v>
          </cell>
          <cell r="U29">
            <v>0</v>
          </cell>
        </row>
        <row r="35">
          <cell r="A35">
            <v>10</v>
          </cell>
          <cell r="B35">
            <v>621</v>
          </cell>
          <cell r="C35" t="str">
            <v>МТУ (Совинтел, аб. плата за городские номера)</v>
          </cell>
          <cell r="D35">
            <v>86</v>
          </cell>
          <cell r="E35">
            <v>86</v>
          </cell>
          <cell r="G35">
            <v>48</v>
          </cell>
          <cell r="H35">
            <v>48</v>
          </cell>
          <cell r="I35">
            <v>48</v>
          </cell>
          <cell r="J35">
            <v>48</v>
          </cell>
          <cell r="K35">
            <v>48</v>
          </cell>
          <cell r="L35">
            <v>48</v>
          </cell>
          <cell r="M35">
            <v>48</v>
          </cell>
          <cell r="N35">
            <v>48</v>
          </cell>
          <cell r="O35">
            <v>48</v>
          </cell>
          <cell r="P35">
            <v>48</v>
          </cell>
          <cell r="Q35">
            <v>48</v>
          </cell>
          <cell r="R35" t="e">
            <v>#REF!</v>
          </cell>
          <cell r="S35">
            <v>144</v>
          </cell>
          <cell r="T35">
            <v>57.599999999999994</v>
          </cell>
          <cell r="U35">
            <v>-28.400000000000006</v>
          </cell>
        </row>
        <row r="36">
          <cell r="B36">
            <v>624</v>
          </cell>
        </row>
        <row r="52">
          <cell r="B52">
            <v>641</v>
          </cell>
        </row>
        <row r="56">
          <cell r="B56">
            <v>655</v>
          </cell>
          <cell r="C56" t="str">
            <v>Экcплуатационный взнос  по БС</v>
          </cell>
          <cell r="E56">
            <v>0</v>
          </cell>
          <cell r="G56">
            <v>25</v>
          </cell>
          <cell r="H56">
            <v>25</v>
          </cell>
          <cell r="I56">
            <v>25</v>
          </cell>
          <cell r="J56">
            <v>25</v>
          </cell>
          <cell r="K56">
            <v>25</v>
          </cell>
          <cell r="L56">
            <v>25</v>
          </cell>
          <cell r="M56">
            <v>25</v>
          </cell>
          <cell r="N56">
            <v>25</v>
          </cell>
          <cell r="O56">
            <v>25</v>
          </cell>
          <cell r="P56">
            <v>25</v>
          </cell>
          <cell r="Q56">
            <v>25</v>
          </cell>
          <cell r="R56" t="e">
            <v>#REF!</v>
          </cell>
          <cell r="S56">
            <v>75</v>
          </cell>
          <cell r="T56">
            <v>30</v>
          </cell>
          <cell r="U56">
            <v>30</v>
          </cell>
        </row>
        <row r="57">
          <cell r="B57">
            <v>656</v>
          </cell>
          <cell r="C57" t="str">
            <v>Согласование частот БС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e">
            <v>#REF!</v>
          </cell>
          <cell r="S57">
            <v>0</v>
          </cell>
          <cell r="T57">
            <v>0</v>
          </cell>
          <cell r="U57">
            <v>0</v>
          </cell>
        </row>
        <row r="58">
          <cell r="B58">
            <v>657</v>
          </cell>
          <cell r="C58" t="str">
            <v>Экcплуатационный взнос  по РРЛ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 t="e">
            <v>#REF!</v>
          </cell>
          <cell r="S58">
            <v>0</v>
          </cell>
          <cell r="T58">
            <v>0</v>
          </cell>
          <cell r="U58">
            <v>0</v>
          </cell>
        </row>
        <row r="59">
          <cell r="B59">
            <v>658</v>
          </cell>
          <cell r="C59" t="str">
            <v>Согласование частот РРЛ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e">
            <v>#REF!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659</v>
          </cell>
          <cell r="C60" t="str">
            <v>Экспертиза сети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e">
            <v>#REF!</v>
          </cell>
          <cell r="S60">
            <v>0</v>
          </cell>
          <cell r="T60">
            <v>0</v>
          </cell>
          <cell r="U60">
            <v>0</v>
          </cell>
        </row>
        <row r="93">
          <cell r="B93">
            <v>725</v>
          </cell>
          <cell r="C93" t="str">
            <v>Затраты на подключение новых телефонов</v>
          </cell>
          <cell r="E93">
            <v>0</v>
          </cell>
          <cell r="G93">
            <v>48.602942726727086</v>
          </cell>
          <cell r="H93">
            <v>93.064068026315795</v>
          </cell>
          <cell r="I93">
            <v>158.00013201809213</v>
          </cell>
          <cell r="J93">
            <v>147.96314222405803</v>
          </cell>
          <cell r="K93">
            <v>172.08796734449763</v>
          </cell>
          <cell r="L93">
            <v>38.185071850146208</v>
          </cell>
          <cell r="M93">
            <v>71.900737733604331</v>
          </cell>
          <cell r="N93">
            <v>87.036324519804239</v>
          </cell>
          <cell r="O93">
            <v>100.90920448517112</v>
          </cell>
          <cell r="P93">
            <v>71.673178851704719</v>
          </cell>
          <cell r="Q93">
            <v>72.064628625637269</v>
          </cell>
          <cell r="R93" t="e">
            <v>#REF!</v>
          </cell>
          <cell r="S93">
            <v>299.66714277113499</v>
          </cell>
          <cell r="T93">
            <v>58.323531272072501</v>
          </cell>
          <cell r="U93">
            <v>58.323531272072501</v>
          </cell>
        </row>
        <row r="94">
          <cell r="B94">
            <v>758</v>
          </cell>
          <cell r="C94" t="str">
            <v>Затраты на замену телефонов</v>
          </cell>
          <cell r="E94">
            <v>0</v>
          </cell>
          <cell r="G94">
            <v>197.17336200264683</v>
          </cell>
          <cell r="H94">
            <v>196.57862580238211</v>
          </cell>
          <cell r="I94">
            <v>195.67491465993842</v>
          </cell>
          <cell r="J94">
            <v>138.89888593471073</v>
          </cell>
          <cell r="K94">
            <v>137.95848311390219</v>
          </cell>
          <cell r="L94">
            <v>136.95532856043602</v>
          </cell>
          <cell r="M94">
            <v>135.20334025374535</v>
          </cell>
          <cell r="N94">
            <v>134.11044726050494</v>
          </cell>
          <cell r="O94">
            <v>132.9754130631072</v>
          </cell>
          <cell r="P94">
            <v>131.80355801883999</v>
          </cell>
          <cell r="Q94">
            <v>130.59956404211681</v>
          </cell>
          <cell r="R94" t="e">
            <v>#REF!</v>
          </cell>
          <cell r="S94">
            <v>589.42690246496738</v>
          </cell>
          <cell r="T94">
            <v>236.60803440317619</v>
          </cell>
          <cell r="U94">
            <v>236.60803440317619</v>
          </cell>
        </row>
        <row r="95">
          <cell r="B95" t="str">
            <v>790-1</v>
          </cell>
          <cell r="C95" t="str">
            <v>Релизация аппаратов МСС дилерами</v>
          </cell>
          <cell r="E95">
            <v>0</v>
          </cell>
          <cell r="G95">
            <v>22.277898572368422</v>
          </cell>
          <cell r="H95">
            <v>30.763187067434213</v>
          </cell>
          <cell r="I95">
            <v>47.774437145050832</v>
          </cell>
          <cell r="J95">
            <v>45.584639878812368</v>
          </cell>
          <cell r="K95">
            <v>36.187204750011468</v>
          </cell>
          <cell r="L95">
            <v>19.439414390879939</v>
          </cell>
          <cell r="M95">
            <v>23.23542043204154</v>
          </cell>
          <cell r="N95">
            <v>27.138487089640559</v>
          </cell>
          <cell r="O95">
            <v>30.121023356707397</v>
          </cell>
          <cell r="P95">
            <v>23.268409356865934</v>
          </cell>
          <cell r="Q95">
            <v>23.612749472757724</v>
          </cell>
          <cell r="R95" t="e">
            <v>#REF!</v>
          </cell>
          <cell r="S95">
            <v>100.81552278485347</v>
          </cell>
          <cell r="T95">
            <v>26.733478286842104</v>
          </cell>
          <cell r="U95">
            <v>26.733478286842104</v>
          </cell>
        </row>
        <row r="106">
          <cell r="B106">
            <v>904</v>
          </cell>
          <cell r="C106" t="str">
            <v xml:space="preserve">Реклама (пресса, радио, TV, наружняя) 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e">
            <v>#REF!</v>
          </cell>
          <cell r="T106">
            <v>0</v>
          </cell>
          <cell r="U106">
            <v>0</v>
          </cell>
        </row>
        <row r="107">
          <cell r="B107">
            <v>905</v>
          </cell>
          <cell r="C107" t="str">
            <v>Производство рекламных материалов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e">
            <v>#REF!</v>
          </cell>
          <cell r="T107">
            <v>0</v>
          </cell>
          <cell r="U107">
            <v>0</v>
          </cell>
        </row>
        <row r="108">
          <cell r="B108">
            <v>906</v>
          </cell>
          <cell r="C108" t="str">
            <v xml:space="preserve">Услуги рекламных агентств 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e">
            <v>#REF!</v>
          </cell>
          <cell r="T108">
            <v>0</v>
          </cell>
          <cell r="U108">
            <v>0</v>
          </cell>
        </row>
        <row r="109">
          <cell r="B109">
            <v>907</v>
          </cell>
          <cell r="C109" t="str">
            <v>Исследования рынка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e">
            <v>#REF!</v>
          </cell>
          <cell r="T109">
            <v>0</v>
          </cell>
          <cell r="U109">
            <v>0</v>
          </cell>
        </row>
        <row r="110">
          <cell r="B110">
            <v>908</v>
          </cell>
          <cell r="C110" t="str">
            <v>PR / Спонсорская поддежка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e">
            <v>#REF!</v>
          </cell>
          <cell r="T110">
            <v>0</v>
          </cell>
          <cell r="U110">
            <v>0</v>
          </cell>
        </row>
        <row r="111">
          <cell r="B111">
            <v>909</v>
          </cell>
          <cell r="C111" t="str">
            <v>Выставки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 t="e">
            <v>#REF!</v>
          </cell>
          <cell r="T111">
            <v>0</v>
          </cell>
          <cell r="U111">
            <v>0</v>
          </cell>
        </row>
        <row r="112">
          <cell r="B112">
            <v>910</v>
          </cell>
          <cell r="C112" t="str">
            <v>Бесплатная телефонная связь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e">
            <v>#REF!</v>
          </cell>
          <cell r="T112">
            <v>0</v>
          </cell>
          <cell r="U112">
            <v>0</v>
          </cell>
        </row>
        <row r="113">
          <cell r="B113">
            <v>911</v>
          </cell>
          <cell r="C113" t="str">
            <v>Сувенирная продукция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e">
            <v>#REF!</v>
          </cell>
          <cell r="T113">
            <v>0</v>
          </cell>
          <cell r="U113">
            <v>0</v>
          </cell>
        </row>
        <row r="114">
          <cell r="B114">
            <v>912</v>
          </cell>
          <cell r="C114" t="str">
            <v>Налог на рекламу</v>
          </cell>
          <cell r="H114">
            <v>5.5937279555606452</v>
          </cell>
          <cell r="I114">
            <v>8.3905919333409678</v>
          </cell>
          <cell r="J114">
            <v>11.18745591112129</v>
          </cell>
          <cell r="K114">
            <v>5.5937279555606452</v>
          </cell>
          <cell r="L114">
            <v>4.1952959666704839</v>
          </cell>
          <cell r="M114">
            <v>5.5937279555606452</v>
          </cell>
          <cell r="N114">
            <v>5.5937279555606452</v>
          </cell>
          <cell r="O114">
            <v>8.3905919333409678</v>
          </cell>
          <cell r="P114">
            <v>8.3905919333409678</v>
          </cell>
          <cell r="Q114">
            <v>6.9921599444508074</v>
          </cell>
          <cell r="R114" t="e">
            <v>#REF!</v>
          </cell>
          <cell r="T114">
            <v>0</v>
          </cell>
          <cell r="U114">
            <v>0</v>
          </cell>
        </row>
        <row r="119">
          <cell r="B119">
            <v>920</v>
          </cell>
          <cell r="C119" t="str">
            <v>Расходы на субсидирование продаж</v>
          </cell>
          <cell r="H119">
            <v>39.560563127690102</v>
          </cell>
          <cell r="I119">
            <v>144.43253091045335</v>
          </cell>
          <cell r="J119">
            <v>139.64849809048178</v>
          </cell>
          <cell r="K119">
            <v>37.842840973401245</v>
          </cell>
          <cell r="L119">
            <v>54</v>
          </cell>
          <cell r="M119">
            <v>90.765050167224075</v>
          </cell>
          <cell r="N119">
            <v>165.93684210526314</v>
          </cell>
          <cell r="O119">
            <v>207.82851769131307</v>
          </cell>
          <cell r="P119">
            <v>220.58918918918917</v>
          </cell>
          <cell r="Q119">
            <v>265.5891891891892</v>
          </cell>
          <cell r="R119" t="e">
            <v>#REF!</v>
          </cell>
          <cell r="U119">
            <v>0</v>
          </cell>
        </row>
        <row r="120">
          <cell r="B120">
            <v>929</v>
          </cell>
          <cell r="C120" t="str">
            <v xml:space="preserve">Расходы на субсидирование замен </v>
          </cell>
          <cell r="H120">
            <v>70</v>
          </cell>
          <cell r="I120">
            <v>70</v>
          </cell>
          <cell r="J120">
            <v>50</v>
          </cell>
          <cell r="K120">
            <v>50</v>
          </cell>
          <cell r="L120">
            <v>50</v>
          </cell>
          <cell r="M120">
            <v>50</v>
          </cell>
          <cell r="N120">
            <v>50</v>
          </cell>
          <cell r="O120">
            <v>50</v>
          </cell>
          <cell r="P120">
            <v>50</v>
          </cell>
          <cell r="Q120">
            <v>50</v>
          </cell>
          <cell r="R120" t="e">
            <v>#REF!</v>
          </cell>
          <cell r="U120">
            <v>0</v>
          </cell>
        </row>
        <row r="123">
          <cell r="B123">
            <v>934</v>
          </cell>
          <cell r="C123" t="str">
            <v xml:space="preserve">Комиссионные за новые продажи </v>
          </cell>
          <cell r="G123">
            <v>10.313154875426944</v>
          </cell>
          <cell r="H123">
            <v>14.000186751217987</v>
          </cell>
          <cell r="I123">
            <v>21.532266154619691</v>
          </cell>
          <cell r="J123">
            <v>20.204934679334915</v>
          </cell>
          <cell r="K123">
            <v>15.780496428385662</v>
          </cell>
          <cell r="L123">
            <v>8.3432264160757317</v>
          </cell>
          <cell r="M123">
            <v>9.8180391663921469</v>
          </cell>
          <cell r="N123">
            <v>11.292851916708566</v>
          </cell>
          <cell r="O123">
            <v>12.346289595506004</v>
          </cell>
          <cell r="P123">
            <v>9.3966640948731719</v>
          </cell>
          <cell r="Q123">
            <v>22.880337349397593</v>
          </cell>
          <cell r="R123" t="e">
            <v>#REF!</v>
          </cell>
          <cell r="S123">
            <v>45.845607781264619</v>
          </cell>
          <cell r="T123">
            <v>12.375785850512333</v>
          </cell>
          <cell r="U123">
            <v>12.375785850512333</v>
          </cell>
        </row>
        <row r="124">
          <cell r="B124">
            <v>937</v>
          </cell>
          <cell r="C124" t="str">
            <v>10% от доходов абонентов (компания 99 г.)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e">
            <v>#REF!</v>
          </cell>
          <cell r="S124">
            <v>0</v>
          </cell>
          <cell r="T124">
            <v>0</v>
          </cell>
          <cell r="U124">
            <v>0</v>
          </cell>
        </row>
        <row r="189">
          <cell r="B189">
            <v>1114</v>
          </cell>
          <cell r="C189" t="str">
            <v xml:space="preserve">Налог на соц-жил. фонд 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e">
            <v>#REF!</v>
          </cell>
          <cell r="S189">
            <v>0</v>
          </cell>
          <cell r="T189">
            <v>0</v>
          </cell>
          <cell r="U189">
            <v>0</v>
          </cell>
        </row>
        <row r="254">
          <cell r="T254">
            <v>0</v>
          </cell>
          <cell r="U254">
            <v>0</v>
          </cell>
        </row>
        <row r="258">
          <cell r="B258">
            <v>618</v>
          </cell>
          <cell r="C258" t="str">
            <v>Subscription Direct Costs</v>
          </cell>
          <cell r="D258">
            <v>24</v>
          </cell>
          <cell r="E258">
            <v>24</v>
          </cell>
          <cell r="U258">
            <v>-24</v>
          </cell>
        </row>
        <row r="259">
          <cell r="B259">
            <v>619</v>
          </cell>
          <cell r="U259">
            <v>0</v>
          </cell>
        </row>
        <row r="260">
          <cell r="B260">
            <v>620</v>
          </cell>
          <cell r="C260" t="str">
            <v xml:space="preserve">Плата ВТК за аренду городских номеров </v>
          </cell>
          <cell r="D260">
            <v>0</v>
          </cell>
          <cell r="E260">
            <v>0</v>
          </cell>
          <cell r="U260">
            <v>0</v>
          </cell>
        </row>
        <row r="261">
          <cell r="B261">
            <v>621</v>
          </cell>
          <cell r="C261" t="str">
            <v>МТУ (Совинтел)</v>
          </cell>
          <cell r="U261">
            <v>0</v>
          </cell>
        </row>
        <row r="262">
          <cell r="B262">
            <v>624</v>
          </cell>
          <cell r="U262">
            <v>0</v>
          </cell>
        </row>
        <row r="263">
          <cell r="B263">
            <v>625</v>
          </cell>
          <cell r="C263" t="str">
            <v>Плата ВТК за аренду цифровых потоков для городских номеров</v>
          </cell>
          <cell r="D263">
            <v>0</v>
          </cell>
          <cell r="E263">
            <v>0</v>
          </cell>
          <cell r="U263">
            <v>0</v>
          </cell>
        </row>
        <row r="264">
          <cell r="B264">
            <v>626</v>
          </cell>
          <cell r="C264" t="str">
            <v>КОМЕТ</v>
          </cell>
          <cell r="U264">
            <v>0</v>
          </cell>
        </row>
        <row r="265">
          <cell r="B265">
            <v>627</v>
          </cell>
          <cell r="C265" t="str">
            <v>РусСДО</v>
          </cell>
          <cell r="U265">
            <v>0</v>
          </cell>
        </row>
        <row r="266">
          <cell r="B266">
            <v>628</v>
          </cell>
          <cell r="U266">
            <v>0</v>
          </cell>
        </row>
        <row r="267">
          <cell r="B267">
            <v>629</v>
          </cell>
          <cell r="C267" t="str">
            <v xml:space="preserve">SIS, Аренда каналов, бланки для счетов </v>
          </cell>
          <cell r="D267">
            <v>24</v>
          </cell>
          <cell r="E267">
            <v>24</v>
          </cell>
          <cell r="U267">
            <v>-24</v>
          </cell>
        </row>
        <row r="270">
          <cell r="A270" t="str">
            <v>7d</v>
          </cell>
          <cell r="B270">
            <v>632</v>
          </cell>
          <cell r="C270" t="str">
            <v>Лицензия SIS</v>
          </cell>
          <cell r="E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 t="e">
            <v>#REF!</v>
          </cell>
          <cell r="U270">
            <v>0</v>
          </cell>
        </row>
        <row r="271">
          <cell r="A271" t="str">
            <v>7d</v>
          </cell>
          <cell r="B271">
            <v>633</v>
          </cell>
          <cell r="C271" t="str">
            <v>Поддержка VAX</v>
          </cell>
          <cell r="T271">
            <v>0</v>
          </cell>
          <cell r="U271">
            <v>0</v>
          </cell>
        </row>
        <row r="273">
          <cell r="B273">
            <v>635</v>
          </cell>
          <cell r="C273" t="str">
            <v xml:space="preserve">Аренда каналов </v>
          </cell>
          <cell r="D273">
            <v>24</v>
          </cell>
          <cell r="E273">
            <v>24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-24</v>
          </cell>
        </row>
        <row r="274">
          <cell r="B274">
            <v>636</v>
          </cell>
          <cell r="C274" t="str">
            <v>ММТС-5 и ММТС-9</v>
          </cell>
          <cell r="T274">
            <v>0</v>
          </cell>
          <cell r="U274">
            <v>0</v>
          </cell>
        </row>
        <row r="275">
          <cell r="B275">
            <v>636</v>
          </cell>
          <cell r="C275" t="str">
            <v xml:space="preserve">ММТС-5  и ММТС-9 </v>
          </cell>
          <cell r="U275">
            <v>0</v>
          </cell>
        </row>
        <row r="276">
          <cell r="B276">
            <v>637</v>
          </cell>
          <cell r="C276" t="str">
            <v>ММТС-10 (Ростелеком)</v>
          </cell>
          <cell r="U276">
            <v>0</v>
          </cell>
        </row>
        <row r="277">
          <cell r="A277" t="str">
            <v>6d</v>
          </cell>
          <cell r="B277">
            <v>638</v>
          </cell>
          <cell r="C277" t="str">
            <v>Global one, LMT, Telia</v>
          </cell>
          <cell r="D277">
            <v>24</v>
          </cell>
          <cell r="E277">
            <v>24</v>
          </cell>
          <cell r="U277">
            <v>-24</v>
          </cell>
        </row>
        <row r="278">
          <cell r="B278">
            <v>639</v>
          </cell>
          <cell r="C278" t="str">
            <v>Макомнет</v>
          </cell>
          <cell r="U278">
            <v>0</v>
          </cell>
        </row>
        <row r="279">
          <cell r="B279">
            <v>641</v>
          </cell>
          <cell r="U279">
            <v>0</v>
          </cell>
        </row>
        <row r="280">
          <cell r="B280">
            <v>642</v>
          </cell>
          <cell r="C280" t="str">
            <v>Бланки для счетов, полиграфия, клиентские конверты</v>
          </cell>
          <cell r="U280">
            <v>0</v>
          </cell>
        </row>
        <row r="281">
          <cell r="B281">
            <v>647</v>
          </cell>
          <cell r="U281">
            <v>0</v>
          </cell>
        </row>
        <row r="282">
          <cell r="B282">
            <v>648</v>
          </cell>
          <cell r="C282" t="str">
            <v>Выплаты Госсвязьнадзору</v>
          </cell>
          <cell r="U282">
            <v>0</v>
          </cell>
        </row>
        <row r="283">
          <cell r="B283">
            <v>660</v>
          </cell>
          <cell r="U283">
            <v>0</v>
          </cell>
        </row>
        <row r="284">
          <cell r="B284">
            <v>661</v>
          </cell>
          <cell r="C284" t="str">
            <v>Выплаты МТТ (на абонента)</v>
          </cell>
          <cell r="U284">
            <v>0</v>
          </cell>
        </row>
        <row r="285">
          <cell r="B285">
            <v>664</v>
          </cell>
          <cell r="U285">
            <v>0</v>
          </cell>
        </row>
        <row r="286">
          <cell r="B286">
            <v>665</v>
          </cell>
          <cell r="C286" t="str">
            <v>Биллинг роуминга (СМТ) и Таксофоны</v>
          </cell>
          <cell r="U286">
            <v>0</v>
          </cell>
        </row>
        <row r="287">
          <cell r="B287" t="str">
            <v>*</v>
          </cell>
          <cell r="U287">
            <v>0</v>
          </cell>
        </row>
        <row r="288">
          <cell r="B288">
            <v>669</v>
          </cell>
          <cell r="C288" t="str">
            <v xml:space="preserve">Airtime Direct Costs </v>
          </cell>
          <cell r="U288">
            <v>0</v>
          </cell>
        </row>
        <row r="289">
          <cell r="B289">
            <v>671</v>
          </cell>
          <cell r="C289" t="str">
            <v>Плата ВТК</v>
          </cell>
          <cell r="U289">
            <v>0</v>
          </cell>
        </row>
        <row r="290">
          <cell r="B290">
            <v>672</v>
          </cell>
          <cell r="C290" t="str">
            <v>Плата ВТК за звонки абонентов</v>
          </cell>
          <cell r="U290">
            <v>0</v>
          </cell>
        </row>
        <row r="291">
          <cell r="B291">
            <v>673</v>
          </cell>
          <cell r="C291" t="str">
            <v>Плата ВТК за звонки роумеров</v>
          </cell>
          <cell r="U291">
            <v>0</v>
          </cell>
        </row>
        <row r="292">
          <cell r="B292">
            <v>674</v>
          </cell>
          <cell r="U292">
            <v>0</v>
          </cell>
        </row>
        <row r="293">
          <cell r="B293">
            <v>675</v>
          </cell>
          <cell r="C293" t="str">
            <v>Плата ВТК за эфирное время по городским номерам</v>
          </cell>
          <cell r="U293">
            <v>0</v>
          </cell>
        </row>
        <row r="294">
          <cell r="B294">
            <v>676</v>
          </cell>
          <cell r="C294" t="str">
            <v>КОМЕТ</v>
          </cell>
          <cell r="U294">
            <v>0</v>
          </cell>
        </row>
        <row r="295">
          <cell r="B295">
            <v>682</v>
          </cell>
          <cell r="C295" t="str">
            <v>МТУ (Совинтел)</v>
          </cell>
          <cell r="U295">
            <v>0</v>
          </cell>
        </row>
        <row r="296">
          <cell r="B296">
            <v>688</v>
          </cell>
          <cell r="C296" t="str">
            <v>ТЕЛМОС</v>
          </cell>
          <cell r="U296">
            <v>0</v>
          </cell>
        </row>
        <row r="297">
          <cell r="B297">
            <v>694</v>
          </cell>
          <cell r="C297" t="str">
            <v>РусСДО</v>
          </cell>
          <cell r="U297">
            <v>0</v>
          </cell>
        </row>
        <row r="298">
          <cell r="B298">
            <v>700</v>
          </cell>
          <cell r="C298" t="str">
            <v>Реут (СГХП)</v>
          </cell>
          <cell r="U298">
            <v>0</v>
          </cell>
        </row>
        <row r="299">
          <cell r="B299">
            <v>701</v>
          </cell>
          <cell r="U299">
            <v>0</v>
          </cell>
        </row>
        <row r="300">
          <cell r="B300">
            <v>702</v>
          </cell>
          <cell r="C300" t="str">
            <v>Плата ВТК за включенный трафик по городским ном.</v>
          </cell>
          <cell r="U300">
            <v>0</v>
          </cell>
        </row>
        <row r="301">
          <cell r="B301">
            <v>703</v>
          </cell>
          <cell r="C301" t="str">
            <v>ТЕЛМОС</v>
          </cell>
          <cell r="U301">
            <v>0</v>
          </cell>
        </row>
        <row r="302">
          <cell r="B302">
            <v>706</v>
          </cell>
          <cell r="C302" t="str">
            <v>РусСДО</v>
          </cell>
          <cell r="U302">
            <v>0</v>
          </cell>
        </row>
        <row r="303">
          <cell r="B303">
            <v>709</v>
          </cell>
          <cell r="C303" t="str">
            <v>Реут (СГХП)</v>
          </cell>
          <cell r="U303">
            <v>0</v>
          </cell>
        </row>
        <row r="304">
          <cell r="B304">
            <v>710</v>
          </cell>
          <cell r="U304">
            <v>0</v>
          </cell>
        </row>
        <row r="305">
          <cell r="B305">
            <v>711</v>
          </cell>
          <cell r="C305" t="str">
            <v xml:space="preserve">Оплата услуг справочных служб </v>
          </cell>
          <cell r="U305">
            <v>0</v>
          </cell>
        </row>
        <row r="306">
          <cell r="B306">
            <v>714</v>
          </cell>
          <cell r="C306" t="str">
            <v xml:space="preserve">Прочие прямые затраты на эфирное время </v>
          </cell>
          <cell r="U306">
            <v>0</v>
          </cell>
        </row>
        <row r="307">
          <cell r="B307">
            <v>715</v>
          </cell>
          <cell r="C307" t="str">
            <v>Почтовые расходы</v>
          </cell>
          <cell r="U307">
            <v>0</v>
          </cell>
        </row>
        <row r="308">
          <cell r="B308">
            <v>718</v>
          </cell>
          <cell r="C308" t="str">
            <v>Кредитовые корректировки по обслуживанию (закрытие контрактов)</v>
          </cell>
          <cell r="U308">
            <v>0</v>
          </cell>
        </row>
        <row r="309">
          <cell r="B309" t="str">
            <v>*</v>
          </cell>
          <cell r="U309">
            <v>0</v>
          </cell>
        </row>
        <row r="310">
          <cell r="A310" t="str">
            <v>12d</v>
          </cell>
          <cell r="C310" t="str">
            <v>Other personnel costs (в т.ч. командировки)</v>
          </cell>
          <cell r="U310">
            <v>0</v>
          </cell>
        </row>
        <row r="311">
          <cell r="A311" t="str">
            <v>16d</v>
          </cell>
          <cell r="B311">
            <v>1019</v>
          </cell>
          <cell r="C311" t="str">
            <v>Concultancy</v>
          </cell>
          <cell r="U311">
            <v>0</v>
          </cell>
        </row>
        <row r="312">
          <cell r="A312" t="str">
            <v>16d</v>
          </cell>
          <cell r="C312" t="str">
            <v>Other</v>
          </cell>
          <cell r="U312">
            <v>0</v>
          </cell>
        </row>
        <row r="313">
          <cell r="B313" t="str">
            <v>*</v>
          </cell>
          <cell r="U313">
            <v>0</v>
          </cell>
        </row>
        <row r="317">
          <cell r="B317">
            <v>1197</v>
          </cell>
          <cell r="C317" t="str">
            <v>Total Network Equipment</v>
          </cell>
          <cell r="U317">
            <v>0</v>
          </cell>
        </row>
        <row r="318">
          <cell r="B318">
            <v>1205</v>
          </cell>
          <cell r="C318" t="str">
            <v>Maintenance</v>
          </cell>
          <cell r="U318">
            <v>0</v>
          </cell>
        </row>
        <row r="322">
          <cell r="B322">
            <v>1212</v>
          </cell>
          <cell r="U322">
            <v>0</v>
          </cell>
        </row>
        <row r="323">
          <cell r="A323" t="str">
            <v>15d</v>
          </cell>
          <cell r="B323">
            <v>1213</v>
          </cell>
          <cell r="C323" t="str">
            <v>Office Equipment</v>
          </cell>
          <cell r="U323">
            <v>0</v>
          </cell>
        </row>
        <row r="324">
          <cell r="A324" t="str">
            <v>12d</v>
          </cell>
          <cell r="B324">
            <v>1222</v>
          </cell>
          <cell r="C324" t="str">
            <v xml:space="preserve">Vehicles </v>
          </cell>
          <cell r="U324">
            <v>0</v>
          </cell>
        </row>
        <row r="325">
          <cell r="A325" t="str">
            <v>16d</v>
          </cell>
          <cell r="B325">
            <v>1225</v>
          </cell>
          <cell r="C325" t="str">
            <v>Software</v>
          </cell>
          <cell r="U325">
            <v>0</v>
          </cell>
        </row>
        <row r="326">
          <cell r="A326" t="str">
            <v>16d</v>
          </cell>
          <cell r="B326">
            <v>1228</v>
          </cell>
          <cell r="C326" t="str">
            <v xml:space="preserve">Lease &amp; Rent Subscriber Equipment </v>
          </cell>
          <cell r="U326">
            <v>0</v>
          </cell>
        </row>
        <row r="327">
          <cell r="A327" t="str">
            <v>15d</v>
          </cell>
          <cell r="B327">
            <v>1231</v>
          </cell>
          <cell r="C327" t="str">
            <v xml:space="preserve">Office Reconstruction </v>
          </cell>
          <cell r="U327">
            <v>0</v>
          </cell>
        </row>
        <row r="339">
          <cell r="A339" t="str">
            <v>4d</v>
          </cell>
          <cell r="B339">
            <v>1245</v>
          </cell>
          <cell r="C339" t="str">
            <v>New Projects (INTERNET)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 t="e">
            <v>#REF!</v>
          </cell>
          <cell r="U3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  Daily Report "/>
      <sheetName val="Сводка "/>
      <sheetName val="ARY tolf"/>
      <sheetName val="KK CPF"/>
      <sheetName val="Oil Analysis"/>
      <sheetName val="Report Injection"/>
      <sheetName val="ГКС"/>
      <sheetName val="СЧ"/>
      <sheetName val="MB BKNS"/>
      <sheetName val="Water"/>
      <sheetName val="Heater"/>
      <sheetName val="SRP"/>
      <sheetName val="НБ-125"/>
    </sheetNames>
    <sheetDataSet>
      <sheetData sheetId="0"/>
      <sheetData sheetId="1"/>
      <sheetData sheetId="2">
        <row r="1">
          <cell r="N1" t="str">
            <v>Central Processing Facility  CPF                             Aryskum oilfield</v>
          </cell>
        </row>
        <row r="2">
          <cell r="N2" t="str">
            <v>Цех подготовки и перекачки нефти ЦППН м-р Арыскум</v>
          </cell>
        </row>
        <row r="3">
          <cell r="N3" t="str">
            <v>Примечание</v>
          </cell>
        </row>
        <row r="25">
          <cell r="N25" t="str">
            <v>Очистка фильтров насосов « Халка » .</v>
          </cell>
        </row>
        <row r="26">
          <cell r="N26" t="str">
            <v>Осмотр сальников всех насосов насосного парка.</v>
          </cell>
        </row>
        <row r="27">
          <cell r="N27" t="str">
            <v>ревизия насоса НБ-125 №3.</v>
          </cell>
        </row>
        <row r="31">
          <cell r="N31" t="str">
            <v xml:space="preserve"> </v>
          </cell>
        </row>
        <row r="33">
          <cell r="N33" t="str">
            <v xml:space="preserve"> </v>
          </cell>
        </row>
        <row r="34">
          <cell r="N34" t="str">
            <v>Work completed</v>
          </cell>
        </row>
        <row r="96">
          <cell r="N96">
            <v>276.40510659999944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  Daily Report "/>
      <sheetName val="Сводка "/>
      <sheetName val="ARY tolf"/>
      <sheetName val="KK CPF"/>
      <sheetName val="Oil Analysis"/>
      <sheetName val="Report Injection"/>
      <sheetName val="ГКС"/>
      <sheetName val="СЧ"/>
      <sheetName val="MB BKNS"/>
      <sheetName val="Water"/>
      <sheetName val="Heater"/>
      <sheetName val="SRP"/>
      <sheetName val="НБ-125"/>
    </sheetNames>
    <sheetDataSet>
      <sheetData sheetId="0" refreshError="1"/>
      <sheetData sheetId="1" refreshError="1"/>
      <sheetData sheetId="2">
        <row r="22">
          <cell r="A22" t="str">
            <v xml:space="preserve">Р, сепараторC100 // P, C-100 </v>
          </cell>
          <cell r="B22" t="str">
            <v>3,6/50</v>
          </cell>
          <cell r="C22" t="str">
            <v>3,6/48</v>
          </cell>
          <cell r="D22" t="str">
            <v>3,6/46</v>
          </cell>
          <cell r="E22" t="str">
            <v>3,6/46</v>
          </cell>
          <cell r="F22" t="str">
            <v>3,1/46</v>
          </cell>
          <cell r="G22" t="str">
            <v>3,0/42</v>
          </cell>
          <cell r="H22" t="str">
            <v>3,0/38</v>
          </cell>
          <cell r="I22" t="str">
            <v>3,0/40</v>
          </cell>
          <cell r="J22" t="str">
            <v>3,2/40</v>
          </cell>
          <cell r="K22" t="str">
            <v>2,9/40</v>
          </cell>
          <cell r="L22" t="str">
            <v>2,9/40</v>
          </cell>
          <cell r="M22" t="str">
            <v>3,2/40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"/>
      <sheetName val="CMA Selections"/>
      <sheetName val="Table"/>
      <sheetName val="Tickmarks"/>
      <sheetName val="CMA_SampleDesign"/>
      <sheetName val="DialogInsert"/>
    </sheetNames>
    <sheetDataSet>
      <sheetData sheetId="0" refreshError="1"/>
      <sheetData sheetId="1">
        <row r="78">
          <cell r="D78">
            <v>284928.77185000008</v>
          </cell>
          <cell r="H78">
            <v>-3418.7383900000605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каIVT"/>
      <sheetName val="Форма2IVT"/>
      <sheetName val="CF_ИВТ"/>
      <sheetName val="UMZEngin"/>
      <sheetName val="&lt;PBC"/>
      <sheetName val="ОтчетОДохИРасх"/>
      <sheetName val="БухБаланс"/>
      <sheetName val="ОтчетОДвижДенег"/>
      <sheetName val="Капитал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</sheetNames>
    <sheetDataSet>
      <sheetData sheetId="0"/>
      <sheetData sheetId="1">
        <row r="19">
          <cell r="C19">
            <v>56</v>
          </cell>
          <cell r="E19">
            <v>56</v>
          </cell>
          <cell r="F19">
            <v>56</v>
          </cell>
        </row>
        <row r="20">
          <cell r="C20">
            <v>7481</v>
          </cell>
          <cell r="E20">
            <v>10700</v>
          </cell>
          <cell r="F20">
            <v>10225</v>
          </cell>
        </row>
        <row r="21">
          <cell r="C21">
            <v>370</v>
          </cell>
        </row>
        <row r="26">
          <cell r="F26">
            <v>8</v>
          </cell>
        </row>
        <row r="27">
          <cell r="D27">
            <v>2381</v>
          </cell>
          <cell r="F27">
            <v>1202</v>
          </cell>
        </row>
        <row r="31">
          <cell r="D31">
            <v>184</v>
          </cell>
          <cell r="F31">
            <v>73</v>
          </cell>
        </row>
        <row r="35">
          <cell r="C35">
            <v>21232</v>
          </cell>
          <cell r="E35">
            <v>36900</v>
          </cell>
          <cell r="F35">
            <v>31724</v>
          </cell>
        </row>
        <row r="36">
          <cell r="C36">
            <v>10544</v>
          </cell>
          <cell r="E36">
            <v>24791</v>
          </cell>
          <cell r="F36">
            <v>24791</v>
          </cell>
        </row>
        <row r="37">
          <cell r="C37">
            <v>5872</v>
          </cell>
          <cell r="E37">
            <v>10826</v>
          </cell>
          <cell r="F37">
            <v>8373</v>
          </cell>
        </row>
        <row r="41">
          <cell r="D41">
            <v>7193</v>
          </cell>
          <cell r="E41">
            <v>685</v>
          </cell>
          <cell r="F41">
            <v>5042</v>
          </cell>
        </row>
        <row r="42">
          <cell r="D42">
            <v>1614</v>
          </cell>
          <cell r="F42">
            <v>1370</v>
          </cell>
        </row>
        <row r="43">
          <cell r="D43">
            <v>2257</v>
          </cell>
          <cell r="E43">
            <v>360</v>
          </cell>
        </row>
        <row r="45">
          <cell r="C45">
            <v>1819</v>
          </cell>
          <cell r="E45">
            <v>20725</v>
          </cell>
          <cell r="F45">
            <v>1819</v>
          </cell>
        </row>
        <row r="47">
          <cell r="E47">
            <v>27663</v>
          </cell>
          <cell r="F47">
            <v>21107</v>
          </cell>
        </row>
        <row r="51">
          <cell r="C51">
            <v>449</v>
          </cell>
          <cell r="E51">
            <v>12751</v>
          </cell>
          <cell r="F51">
            <v>7613</v>
          </cell>
        </row>
        <row r="53">
          <cell r="C53">
            <v>0</v>
          </cell>
          <cell r="E53">
            <v>1944</v>
          </cell>
          <cell r="F53">
            <v>1897</v>
          </cell>
        </row>
        <row r="54">
          <cell r="C54">
            <v>0</v>
          </cell>
          <cell r="E54">
            <v>199</v>
          </cell>
          <cell r="F54">
            <v>102</v>
          </cell>
        </row>
        <row r="55">
          <cell r="E55">
            <v>263</v>
          </cell>
          <cell r="F55">
            <v>179</v>
          </cell>
        </row>
        <row r="56">
          <cell r="C56">
            <v>0</v>
          </cell>
          <cell r="E56">
            <v>5610</v>
          </cell>
          <cell r="F56">
            <v>4212</v>
          </cell>
        </row>
        <row r="60">
          <cell r="C60">
            <v>10012</v>
          </cell>
          <cell r="E60">
            <v>64662</v>
          </cell>
          <cell r="F60">
            <v>10011</v>
          </cell>
        </row>
        <row r="69">
          <cell r="C69">
            <v>21674</v>
          </cell>
          <cell r="E69">
            <v>242543</v>
          </cell>
          <cell r="F69">
            <v>245461</v>
          </cell>
        </row>
        <row r="71">
          <cell r="E71">
            <v>120</v>
          </cell>
          <cell r="F71">
            <v>120</v>
          </cell>
        </row>
        <row r="78">
          <cell r="E78">
            <v>12690</v>
          </cell>
          <cell r="F78">
            <v>12690</v>
          </cell>
        </row>
        <row r="80">
          <cell r="C80">
            <v>344</v>
          </cell>
          <cell r="E80">
            <v>21633</v>
          </cell>
          <cell r="F80">
            <v>19536</v>
          </cell>
        </row>
        <row r="81">
          <cell r="C81">
            <v>4646</v>
          </cell>
          <cell r="E81">
            <v>12212</v>
          </cell>
          <cell r="F81">
            <v>16329</v>
          </cell>
        </row>
        <row r="83">
          <cell r="E83">
            <v>768</v>
          </cell>
          <cell r="F83">
            <v>638</v>
          </cell>
        </row>
        <row r="85">
          <cell r="C85">
            <v>133</v>
          </cell>
          <cell r="E85">
            <v>17142</v>
          </cell>
          <cell r="F85">
            <v>17209</v>
          </cell>
        </row>
        <row r="87">
          <cell r="C87">
            <v>1589</v>
          </cell>
          <cell r="E87">
            <v>10067</v>
          </cell>
          <cell r="F87">
            <v>11491</v>
          </cell>
        </row>
        <row r="88">
          <cell r="C88">
            <v>14336</v>
          </cell>
          <cell r="E88">
            <v>40999</v>
          </cell>
          <cell r="F88">
            <v>37726</v>
          </cell>
        </row>
        <row r="95">
          <cell r="E95">
            <v>348493</v>
          </cell>
          <cell r="F95">
            <v>348493</v>
          </cell>
        </row>
        <row r="99">
          <cell r="E99">
            <v>600</v>
          </cell>
          <cell r="F99">
            <v>312</v>
          </cell>
        </row>
        <row r="100">
          <cell r="E100">
            <v>1780</v>
          </cell>
          <cell r="F100">
            <v>1780</v>
          </cell>
        </row>
        <row r="102">
          <cell r="E102">
            <v>1969</v>
          </cell>
          <cell r="F102">
            <v>1969</v>
          </cell>
        </row>
        <row r="104">
          <cell r="C104">
            <v>31893</v>
          </cell>
          <cell r="E104">
            <v>565402</v>
          </cell>
          <cell r="F104">
            <v>585857</v>
          </cell>
        </row>
        <row r="106">
          <cell r="C106">
            <v>286</v>
          </cell>
          <cell r="E106">
            <v>22936</v>
          </cell>
          <cell r="F106">
            <v>23088</v>
          </cell>
        </row>
        <row r="107">
          <cell r="C107">
            <v>0</v>
          </cell>
        </row>
        <row r="112">
          <cell r="D112">
            <v>43632</v>
          </cell>
        </row>
        <row r="113">
          <cell r="C113">
            <v>21796</v>
          </cell>
          <cell r="E113">
            <v>0</v>
          </cell>
          <cell r="F113">
            <v>21796</v>
          </cell>
        </row>
        <row r="115">
          <cell r="D115">
            <v>0</v>
          </cell>
        </row>
        <row r="124">
          <cell r="D124">
            <v>0</v>
          </cell>
          <cell r="F124">
            <v>-1588</v>
          </cell>
        </row>
        <row r="125">
          <cell r="D125">
            <v>-4855</v>
          </cell>
          <cell r="E125">
            <v>0</v>
          </cell>
        </row>
        <row r="126">
          <cell r="D126">
            <v>0</v>
          </cell>
          <cell r="E126">
            <v>211017</v>
          </cell>
          <cell r="F126">
            <v>211017</v>
          </cell>
        </row>
        <row r="131">
          <cell r="E131">
            <v>14000</v>
          </cell>
          <cell r="F131">
            <v>44000</v>
          </cell>
        </row>
        <row r="138">
          <cell r="E138">
            <v>3225</v>
          </cell>
          <cell r="F138">
            <v>3914</v>
          </cell>
        </row>
        <row r="139">
          <cell r="D139">
            <v>3345</v>
          </cell>
        </row>
        <row r="140">
          <cell r="D140">
            <v>8814</v>
          </cell>
          <cell r="E140">
            <v>35943</v>
          </cell>
          <cell r="F140">
            <v>31662</v>
          </cell>
        </row>
        <row r="148">
          <cell r="D148">
            <v>47048</v>
          </cell>
          <cell r="E148">
            <v>46105</v>
          </cell>
        </row>
        <row r="155">
          <cell r="E155">
            <v>120</v>
          </cell>
          <cell r="F155">
            <v>120</v>
          </cell>
        </row>
        <row r="156">
          <cell r="D156">
            <v>16150</v>
          </cell>
          <cell r="E156">
            <v>169088</v>
          </cell>
          <cell r="F156">
            <v>235225</v>
          </cell>
        </row>
        <row r="157">
          <cell r="D157">
            <v>431</v>
          </cell>
          <cell r="E157">
            <v>431</v>
          </cell>
        </row>
        <row r="158">
          <cell r="D158">
            <v>9011</v>
          </cell>
          <cell r="E158">
            <v>126534</v>
          </cell>
          <cell r="F158">
            <v>125661</v>
          </cell>
        </row>
        <row r="161">
          <cell r="D161">
            <v>9277</v>
          </cell>
          <cell r="E161">
            <v>142884</v>
          </cell>
          <cell r="F161">
            <v>137074</v>
          </cell>
        </row>
        <row r="165">
          <cell r="E165">
            <v>11002</v>
          </cell>
          <cell r="F165">
            <v>18109</v>
          </cell>
        </row>
        <row r="166">
          <cell r="D166">
            <v>1878</v>
          </cell>
          <cell r="E166">
            <v>12886</v>
          </cell>
          <cell r="F166">
            <v>12240</v>
          </cell>
        </row>
        <row r="167">
          <cell r="D167">
            <v>568</v>
          </cell>
          <cell r="E167">
            <v>20980</v>
          </cell>
          <cell r="F167">
            <v>22809</v>
          </cell>
        </row>
        <row r="170">
          <cell r="E170">
            <v>210346</v>
          </cell>
          <cell r="F170">
            <v>210346</v>
          </cell>
        </row>
        <row r="177">
          <cell r="E177">
            <v>90</v>
          </cell>
          <cell r="F177">
            <v>90</v>
          </cell>
        </row>
        <row r="180">
          <cell r="E180">
            <v>4</v>
          </cell>
          <cell r="F180">
            <v>4</v>
          </cell>
        </row>
        <row r="182">
          <cell r="E182">
            <v>576</v>
          </cell>
          <cell r="F182">
            <v>576</v>
          </cell>
        </row>
        <row r="185">
          <cell r="E185">
            <v>156738</v>
          </cell>
          <cell r="F185">
            <v>156738</v>
          </cell>
        </row>
        <row r="187">
          <cell r="E187">
            <v>55087</v>
          </cell>
          <cell r="F187">
            <v>55087</v>
          </cell>
        </row>
        <row r="191">
          <cell r="E191">
            <v>518</v>
          </cell>
          <cell r="F191">
            <v>518</v>
          </cell>
        </row>
        <row r="193">
          <cell r="E193">
            <v>3</v>
          </cell>
          <cell r="F193">
            <v>3</v>
          </cell>
        </row>
        <row r="194">
          <cell r="E194">
            <v>258</v>
          </cell>
          <cell r="F194">
            <v>258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6">
          <cell r="E206">
            <v>107960</v>
          </cell>
          <cell r="F206">
            <v>107960</v>
          </cell>
        </row>
        <row r="207">
          <cell r="E207">
            <v>13626</v>
          </cell>
          <cell r="F207">
            <v>13626</v>
          </cell>
        </row>
        <row r="208">
          <cell r="E208">
            <v>77989</v>
          </cell>
          <cell r="F208">
            <v>77989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24">
          <cell r="E224">
            <v>5035</v>
          </cell>
          <cell r="F224">
            <v>5035</v>
          </cell>
        </row>
        <row r="225">
          <cell r="E225">
            <v>639</v>
          </cell>
          <cell r="F225">
            <v>639</v>
          </cell>
        </row>
        <row r="230">
          <cell r="E230">
            <v>3937</v>
          </cell>
          <cell r="F230">
            <v>3937</v>
          </cell>
        </row>
      </sheetData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Master Code"/>
      <sheetName val="EY Price Index"/>
      <sheetName val="XLQUERY.XLA"/>
      <sheetName val="VBA Functions"/>
      <sheetName val="Internal Functions"/>
      <sheetName val="Счетчик вопросов"/>
    </sheetNames>
    <definedNames>
      <definedName name="Register.DClick" refersTo="='XLQUERY'!$B$5"/>
    </definedNames>
    <sheetDataSet>
      <sheetData sheetId="0" refreshError="1">
        <row r="5">
          <cell r="B5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ст на обесценение"/>
      <sheetName val="K1.500 - WACC"/>
      <sheetName val="Ключевые показатели"/>
      <sheetName val="Annual"/>
      <sheetName val="A1.999 - Disclosures"/>
      <sheetName val="DE"/>
      <sheetName val="Damodaran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 &amp; Graphing"/>
      <sheetName val="Title"/>
      <sheetName val="Structure"/>
      <sheetName val="Scenario Description"/>
      <sheetName val="Cntrl"/>
      <sheetName val="Input"/>
      <sheetName val="1. Prod"/>
      <sheetName val="2. Tariff &amp; Rev"/>
      <sheetName val="3. Var Exp"/>
      <sheetName val="4. Fix Exp"/>
      <sheetName val="5. FA"/>
      <sheetName val="6. D&amp;A"/>
      <sheetName val="7. Tax"/>
      <sheetName val="8. CAPEX&amp;Financing"/>
      <sheetName val="9. NWC"/>
      <sheetName val="10. EB_3_Cap_pmt"/>
      <sheetName val="Ratios_станция"/>
      <sheetName val="Ratios_ЭБ №1,2"/>
      <sheetName val="Ratios_ЭБ №3"/>
      <sheetName val="P&amp;L"/>
      <sheetName val="CFS"/>
      <sheetName val="BS"/>
      <sheetName val="Calculation Results"/>
      <sheetName val="Sensitivity Results"/>
    </sheetNames>
    <sheetDataSet>
      <sheetData sheetId="0">
        <row r="108">
          <cell r="D108">
            <v>0</v>
          </cell>
        </row>
        <row r="109">
          <cell r="D109">
            <v>1</v>
          </cell>
        </row>
        <row r="120">
          <cell r="D120">
            <v>0</v>
          </cell>
        </row>
        <row r="130">
          <cell r="D130">
            <v>0</v>
          </cell>
        </row>
      </sheetData>
      <sheetData sheetId="1"/>
      <sheetData sheetId="2"/>
      <sheetData sheetId="3"/>
      <sheetData sheetId="4">
        <row r="41">
          <cell r="W41">
            <v>0</v>
          </cell>
        </row>
      </sheetData>
      <sheetData sheetId="5">
        <row r="21">
          <cell r="G21">
            <v>42370</v>
          </cell>
        </row>
        <row r="27">
          <cell r="G27">
            <v>365</v>
          </cell>
        </row>
        <row r="29">
          <cell r="G29">
            <v>12</v>
          </cell>
        </row>
        <row r="30">
          <cell r="G30">
            <v>49309</v>
          </cell>
        </row>
        <row r="31">
          <cell r="G31">
            <v>24</v>
          </cell>
        </row>
        <row r="32">
          <cell r="G32">
            <v>8760</v>
          </cell>
        </row>
        <row r="184">
          <cell r="C184" t="str">
            <v>KZ: ИПЦ в KZT</v>
          </cell>
        </row>
        <row r="185">
          <cell r="C185" t="str">
            <v>KZ: ИЦП в KZT</v>
          </cell>
        </row>
        <row r="186">
          <cell r="C186" t="str">
            <v>KZ: ИПЦ в USD</v>
          </cell>
        </row>
        <row r="187">
          <cell r="C187" t="str">
            <v>KZ: ИЦП в USD</v>
          </cell>
        </row>
        <row r="188">
          <cell r="C188" t="str">
            <v xml:space="preserve">RU: ИПЦ в RUB </v>
          </cell>
        </row>
        <row r="189">
          <cell r="C189" t="str">
            <v xml:space="preserve">RU: ИЦП в RUB </v>
          </cell>
        </row>
        <row r="190">
          <cell r="C190" t="str">
            <v>RU: ИПЦ в KZT</v>
          </cell>
        </row>
        <row r="191">
          <cell r="C191" t="str">
            <v xml:space="preserve">RU: ИПЦ в USD </v>
          </cell>
        </row>
        <row r="192">
          <cell r="C192" t="str">
            <v xml:space="preserve">RU: ИЦП в USD </v>
          </cell>
        </row>
        <row r="193">
          <cell r="C193" t="str">
            <v>US: ИПЦ</v>
          </cell>
        </row>
        <row r="194">
          <cell r="C194" t="str">
            <v xml:space="preserve">US: ИЦП </v>
          </cell>
        </row>
        <row r="195">
          <cell r="C195" t="str">
            <v>US: ИПЦ в KZT</v>
          </cell>
        </row>
        <row r="196">
          <cell r="C196" t="str">
            <v>US: ИПЦ в KZT</v>
          </cell>
        </row>
        <row r="197">
          <cell r="C197" t="str">
            <v>CH: ИПЦ</v>
          </cell>
        </row>
        <row r="198">
          <cell r="C198" t="str">
            <v xml:space="preserve">CH: ИЦП </v>
          </cell>
        </row>
        <row r="199">
          <cell r="C199" t="str">
            <v>CH: ИПЦ в KZT</v>
          </cell>
        </row>
        <row r="200">
          <cell r="C200" t="str">
            <v>CH: ИЦП в KZT</v>
          </cell>
        </row>
        <row r="279">
          <cell r="G279">
            <v>1</v>
          </cell>
        </row>
        <row r="846">
          <cell r="G846">
            <v>0.2</v>
          </cell>
        </row>
        <row r="855">
          <cell r="G855">
            <v>0.12</v>
          </cell>
        </row>
        <row r="1514">
          <cell r="I1514">
            <v>45100</v>
          </cell>
          <cell r="J1514">
            <v>45283</v>
          </cell>
          <cell r="K1514">
            <v>45466</v>
          </cell>
          <cell r="L1514">
            <v>45649</v>
          </cell>
          <cell r="M1514">
            <v>45831</v>
          </cell>
          <cell r="N1514">
            <v>46014</v>
          </cell>
          <cell r="O1514">
            <v>46196</v>
          </cell>
          <cell r="P1514">
            <v>46379</v>
          </cell>
          <cell r="Q1514">
            <v>46561</v>
          </cell>
          <cell r="R1514">
            <v>46744</v>
          </cell>
          <cell r="S1514">
            <v>46927</v>
          </cell>
          <cell r="T1514">
            <v>47110</v>
          </cell>
          <cell r="U1514">
            <v>47292</v>
          </cell>
          <cell r="V1514">
            <v>47475</v>
          </cell>
          <cell r="W1514">
            <v>47657</v>
          </cell>
          <cell r="X1514">
            <v>47840</v>
          </cell>
        </row>
        <row r="1515">
          <cell r="I1515">
            <v>42909</v>
          </cell>
          <cell r="J1515">
            <v>43092</v>
          </cell>
          <cell r="K1515">
            <v>43274</v>
          </cell>
          <cell r="L1515">
            <v>43457</v>
          </cell>
          <cell r="M1515">
            <v>43639</v>
          </cell>
          <cell r="N1515">
            <v>43822</v>
          </cell>
          <cell r="O1515">
            <v>44005</v>
          </cell>
          <cell r="P1515">
            <v>44188</v>
          </cell>
          <cell r="Q1515">
            <v>44370</v>
          </cell>
          <cell r="R1515">
            <v>44553</v>
          </cell>
          <cell r="S1515">
            <v>44735</v>
          </cell>
          <cell r="T1515">
            <v>44918</v>
          </cell>
          <cell r="U1515">
            <v>45100</v>
          </cell>
          <cell r="V1515">
            <v>45283</v>
          </cell>
          <cell r="W1515">
            <v>45466</v>
          </cell>
          <cell r="X1515">
            <v>45649</v>
          </cell>
          <cell r="Y1515">
            <v>45831</v>
          </cell>
          <cell r="Z1515">
            <v>46014</v>
          </cell>
          <cell r="AA1515">
            <v>46196</v>
          </cell>
          <cell r="AB1515">
            <v>46379</v>
          </cell>
          <cell r="AC1515">
            <v>46561</v>
          </cell>
          <cell r="AD1515">
            <v>46744</v>
          </cell>
          <cell r="AE1515">
            <v>46927</v>
          </cell>
          <cell r="AF1515">
            <v>47110</v>
          </cell>
          <cell r="AG1515">
            <v>47292</v>
          </cell>
        </row>
        <row r="1714">
          <cell r="G1714">
            <v>0</v>
          </cell>
        </row>
        <row r="1726">
          <cell r="G17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6">
          <cell r="G26">
            <v>0</v>
          </cell>
        </row>
        <row r="53">
          <cell r="G53">
            <v>0</v>
          </cell>
        </row>
      </sheetData>
      <sheetData sheetId="16">
        <row r="19">
          <cell r="G19">
            <v>-3910588428</v>
          </cell>
        </row>
      </sheetData>
      <sheetData sheetId="17">
        <row r="18">
          <cell r="G18">
            <v>-2214608265</v>
          </cell>
        </row>
      </sheetData>
      <sheetData sheetId="18">
        <row r="18">
          <cell r="G18">
            <v>-1283153783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80" zoomScaleNormal="80" workbookViewId="0">
      <selection activeCell="E35" sqref="E35"/>
    </sheetView>
  </sheetViews>
  <sheetFormatPr defaultColWidth="8.7109375" defaultRowHeight="12.75"/>
  <cols>
    <col min="1" max="1" width="64.7109375" style="96" customWidth="1"/>
    <col min="2" max="2" width="18.5703125" style="96" customWidth="1"/>
    <col min="3" max="3" width="8.7109375" style="96"/>
    <col min="4" max="4" width="17.7109375" style="96" customWidth="1"/>
    <col min="5" max="16384" width="8.7109375" style="96"/>
  </cols>
  <sheetData>
    <row r="1" spans="1:4">
      <c r="A1" s="336" t="s">
        <v>336</v>
      </c>
      <c r="B1" s="336"/>
      <c r="C1" s="102"/>
    </row>
    <row r="2" spans="1:4" ht="38.25">
      <c r="B2" s="96" t="s">
        <v>337</v>
      </c>
      <c r="C2" s="102"/>
    </row>
    <row r="3" spans="1:4">
      <c r="A3" s="336" t="s">
        <v>354</v>
      </c>
      <c r="C3" s="102"/>
    </row>
    <row r="4" spans="1:4" ht="25.5">
      <c r="A4" s="336" t="s">
        <v>357</v>
      </c>
      <c r="C4" s="102"/>
    </row>
    <row r="5" spans="1:4">
      <c r="A5" s="336"/>
      <c r="C5" s="102"/>
    </row>
    <row r="6" spans="1:4" ht="51">
      <c r="A6" s="356" t="s">
        <v>339</v>
      </c>
      <c r="B6" s="97" t="s">
        <v>355</v>
      </c>
      <c r="C6" s="357"/>
      <c r="D6" s="97" t="s">
        <v>356</v>
      </c>
    </row>
    <row r="7" spans="1:4">
      <c r="A7" s="393" t="s">
        <v>45</v>
      </c>
      <c r="B7" s="426">
        <v>29688336</v>
      </c>
      <c r="D7" s="420">
        <v>18448043</v>
      </c>
    </row>
    <row r="8" spans="1:4">
      <c r="A8" s="393" t="s">
        <v>46</v>
      </c>
      <c r="B8" s="422">
        <v>-16015837</v>
      </c>
      <c r="C8" s="340"/>
      <c r="D8" s="422">
        <v>-10433022</v>
      </c>
    </row>
    <row r="9" spans="1:4">
      <c r="A9" s="397" t="s">
        <v>47</v>
      </c>
      <c r="B9" s="429">
        <f>SUM(B7:B8)</f>
        <v>13672499</v>
      </c>
      <c r="C9" s="336"/>
      <c r="D9" s="429">
        <f>SUM(D7:D8)</f>
        <v>8015021</v>
      </c>
    </row>
    <row r="10" spans="1:4">
      <c r="A10" s="102"/>
      <c r="B10" s="420"/>
      <c r="C10" s="108"/>
      <c r="D10" s="430"/>
    </row>
    <row r="11" spans="1:4">
      <c r="A11" s="393" t="s">
        <v>48</v>
      </c>
      <c r="B11" s="420">
        <v>-412169</v>
      </c>
      <c r="D11" s="420">
        <v>-164368</v>
      </c>
    </row>
    <row r="12" spans="1:4">
      <c r="A12" s="393" t="s">
        <v>49</v>
      </c>
      <c r="B12" s="420">
        <v>-3107848</v>
      </c>
      <c r="D12" s="420">
        <v>-1801489</v>
      </c>
    </row>
    <row r="13" spans="1:4">
      <c r="A13" s="393" t="s">
        <v>50</v>
      </c>
      <c r="B13" s="420">
        <v>625881</v>
      </c>
      <c r="D13" s="420">
        <v>5034</v>
      </c>
    </row>
    <row r="14" spans="1:4">
      <c r="A14" s="393" t="s">
        <v>51</v>
      </c>
      <c r="B14" s="420">
        <v>-286752</v>
      </c>
      <c r="D14" s="420">
        <v>-292060</v>
      </c>
    </row>
    <row r="15" spans="1:4">
      <c r="A15" s="393" t="s">
        <v>370</v>
      </c>
      <c r="B15" s="420">
        <v>44031</v>
      </c>
      <c r="D15" s="420">
        <v>212567</v>
      </c>
    </row>
    <row r="16" spans="1:4" ht="25.5">
      <c r="A16" s="393" t="s">
        <v>371</v>
      </c>
      <c r="B16" s="422">
        <v>-119869</v>
      </c>
      <c r="C16" s="340"/>
      <c r="D16" s="431">
        <v>3548</v>
      </c>
    </row>
    <row r="17" spans="1:4">
      <c r="A17" s="397" t="s">
        <v>53</v>
      </c>
      <c r="B17" s="429">
        <f>SUM(B9:B16)</f>
        <v>10415773</v>
      </c>
      <c r="C17" s="336"/>
      <c r="D17" s="429">
        <f>SUM(D9:D16)</f>
        <v>5978253</v>
      </c>
    </row>
    <row r="18" spans="1:4" s="108" customFormat="1">
      <c r="A18" s="102" t="s">
        <v>54</v>
      </c>
      <c r="B18" s="420">
        <v>-13513015</v>
      </c>
      <c r="D18" s="420">
        <v>183541</v>
      </c>
    </row>
    <row r="19" spans="1:4">
      <c r="A19" s="393" t="s">
        <v>55</v>
      </c>
      <c r="B19" s="420">
        <v>83151</v>
      </c>
      <c r="D19" s="420">
        <v>39521</v>
      </c>
    </row>
    <row r="20" spans="1:4">
      <c r="A20" s="357" t="s">
        <v>56</v>
      </c>
      <c r="B20" s="422">
        <v>-1071437</v>
      </c>
      <c r="C20" s="340"/>
      <c r="D20" s="422">
        <v>-5177116</v>
      </c>
    </row>
    <row r="21" spans="1:4">
      <c r="A21" s="358" t="s">
        <v>358</v>
      </c>
      <c r="B21" s="429">
        <f>SUM(B17:B20)</f>
        <v>-4085528</v>
      </c>
      <c r="C21" s="336"/>
      <c r="D21" s="429">
        <f>SUM(D17:D20)</f>
        <v>1024199</v>
      </c>
    </row>
    <row r="22" spans="1:4" s="108" customFormat="1">
      <c r="A22" s="102"/>
      <c r="B22" s="420"/>
      <c r="D22" s="420"/>
    </row>
    <row r="23" spans="1:4">
      <c r="A23" s="393" t="s">
        <v>374</v>
      </c>
      <c r="B23" s="422">
        <v>-334725</v>
      </c>
      <c r="D23" s="422">
        <v>-10121</v>
      </c>
    </row>
    <row r="24" spans="1:4" ht="13.5" thickBot="1">
      <c r="A24" s="359" t="s">
        <v>359</v>
      </c>
      <c r="B24" s="427">
        <f>B23+B21</f>
        <v>-4420253</v>
      </c>
      <c r="C24" s="428"/>
      <c r="D24" s="427">
        <f>D23+D21</f>
        <v>1014078</v>
      </c>
    </row>
    <row r="25" spans="1:4" ht="13.5" thickTop="1">
      <c r="A25" s="393"/>
      <c r="B25" s="407"/>
    </row>
    <row r="26" spans="1:4">
      <c r="A26" s="360" t="s">
        <v>361</v>
      </c>
      <c r="B26" s="413"/>
      <c r="C26" s="102"/>
      <c r="D26" s="361"/>
    </row>
    <row r="27" spans="1:4" ht="51">
      <c r="A27" s="108" t="s">
        <v>373</v>
      </c>
      <c r="B27" s="414">
        <f>B24/111858434*1000</f>
        <v>-39.516492784084569</v>
      </c>
      <c r="C27" s="102"/>
      <c r="D27" s="362">
        <f>D24/111858434*1000</f>
        <v>9.0657267738970848</v>
      </c>
    </row>
    <row r="28" spans="1:4" ht="25.5">
      <c r="A28" s="108" t="s">
        <v>372</v>
      </c>
      <c r="B28" s="414">
        <f>B27</f>
        <v>-39.516492784084569</v>
      </c>
      <c r="C28" s="102"/>
      <c r="D28" s="363">
        <f>D27</f>
        <v>9.0657267738970848</v>
      </c>
    </row>
    <row r="29" spans="1:4">
      <c r="A29" s="364" t="s">
        <v>360</v>
      </c>
      <c r="B29" s="412">
        <v>0</v>
      </c>
      <c r="C29" s="102"/>
      <c r="D29" s="365">
        <v>0</v>
      </c>
    </row>
    <row r="30" spans="1:4" ht="13.5" thickBot="1">
      <c r="A30" s="366" t="s">
        <v>362</v>
      </c>
      <c r="B30" s="367">
        <f>B24</f>
        <v>-4420253</v>
      </c>
      <c r="C30" s="367"/>
      <c r="D30" s="367">
        <f>D24</f>
        <v>1014078</v>
      </c>
    </row>
    <row r="35" spans="1:4">
      <c r="B35" s="98"/>
      <c r="D35" s="98"/>
    </row>
    <row r="36" spans="1:4">
      <c r="A36" s="407"/>
      <c r="B36" s="2"/>
      <c r="C36" s="306"/>
      <c r="D36" s="408"/>
    </row>
    <row r="37" spans="1:4">
      <c r="A37" s="407"/>
      <c r="B37" s="2"/>
      <c r="C37" s="306"/>
      <c r="D37" s="408"/>
    </row>
    <row r="38" spans="1:4" ht="13.5" thickBot="1">
      <c r="A38" s="407" t="s">
        <v>342</v>
      </c>
      <c r="B38" s="2"/>
      <c r="C38" s="311"/>
      <c r="D38" s="409"/>
    </row>
    <row r="39" spans="1:4">
      <c r="A39" s="407"/>
      <c r="B39" s="2"/>
      <c r="C39" s="306"/>
      <c r="D39" s="388" t="s">
        <v>343</v>
      </c>
    </row>
    <row r="40" spans="1:4">
      <c r="A40" s="410"/>
      <c r="B40" s="2"/>
      <c r="C40" s="306"/>
      <c r="D40" s="408"/>
    </row>
    <row r="41" spans="1:4">
      <c r="A41" s="410"/>
      <c r="B41" s="2"/>
      <c r="C41" s="306"/>
      <c r="D41" s="408"/>
    </row>
    <row r="42" spans="1:4">
      <c r="A42" s="410"/>
      <c r="B42" s="2"/>
      <c r="C42" s="306"/>
      <c r="D42" s="408"/>
    </row>
    <row r="43" spans="1:4">
      <c r="A43" s="407"/>
      <c r="B43" s="2"/>
      <c r="C43" s="306"/>
      <c r="D43" s="388"/>
    </row>
    <row r="44" spans="1:4" ht="13.5" thickBot="1">
      <c r="A44" s="407" t="s">
        <v>344</v>
      </c>
      <c r="B44" s="2"/>
      <c r="C44" s="306"/>
      <c r="D44" s="389"/>
    </row>
    <row r="45" spans="1:4">
      <c r="A45" s="407"/>
      <c r="B45" s="2"/>
      <c r="C45" s="306"/>
      <c r="D45" s="388" t="s">
        <v>345</v>
      </c>
    </row>
  </sheetData>
  <mergeCells count="3">
    <mergeCell ref="D36:D38"/>
    <mergeCell ref="A40:A42"/>
    <mergeCell ref="D40:D42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="75" zoomScaleNormal="75" workbookViewId="0">
      <selection activeCell="A3" sqref="A3"/>
    </sheetView>
  </sheetViews>
  <sheetFormatPr defaultColWidth="8.7109375" defaultRowHeight="12"/>
  <cols>
    <col min="1" max="1" width="8.7109375" style="79"/>
    <col min="2" max="2" width="29.7109375" style="79" customWidth="1"/>
    <col min="3" max="5" width="8.7109375" style="79"/>
    <col min="6" max="6" width="15.7109375" style="79" customWidth="1"/>
    <col min="7" max="7" width="8.7109375" style="79"/>
    <col min="8" max="8" width="16.140625" style="79" customWidth="1"/>
    <col min="9" max="16384" width="8.7109375" style="79"/>
  </cols>
  <sheetData>
    <row r="2" spans="1:8">
      <c r="A2" s="78">
        <v>9</v>
      </c>
      <c r="B2" s="78" t="s">
        <v>121</v>
      </c>
    </row>
    <row r="3" spans="1:8" s="92" customFormat="1" ht="24">
      <c r="F3" s="81" t="s">
        <v>89</v>
      </c>
      <c r="G3" s="82"/>
      <c r="H3" s="81" t="s">
        <v>75</v>
      </c>
    </row>
    <row r="4" spans="1:8">
      <c r="B4" s="78" t="s">
        <v>122</v>
      </c>
    </row>
    <row r="5" spans="1:8">
      <c r="B5" s="79" t="s">
        <v>123</v>
      </c>
      <c r="F5" s="83">
        <f>43679936-2666880</f>
        <v>41013056</v>
      </c>
      <c r="G5" s="83"/>
      <c r="H5" s="76">
        <v>22084710</v>
      </c>
    </row>
    <row r="6" spans="1:8">
      <c r="B6" s="79" t="s">
        <v>124</v>
      </c>
      <c r="F6" s="83">
        <v>-217542</v>
      </c>
      <c r="G6" s="83"/>
      <c r="H6" s="76">
        <v>-263658</v>
      </c>
    </row>
    <row r="7" spans="1:8" ht="12.75" thickBot="1">
      <c r="F7" s="86">
        <f>SUM(F5:F6)</f>
        <v>40795514</v>
      </c>
      <c r="G7" s="83"/>
      <c r="H7" s="86">
        <f>SUM(H5:H6)</f>
        <v>21821052</v>
      </c>
    </row>
    <row r="8" spans="1:8" s="94" customFormat="1" ht="12.75" thickTop="1">
      <c r="B8" s="88" t="s">
        <v>44</v>
      </c>
      <c r="F8" s="89">
        <f>ББ!C17-F7</f>
        <v>0</v>
      </c>
      <c r="H8" s="89">
        <f>ББ!E17-H7</f>
        <v>0</v>
      </c>
    </row>
    <row r="9" spans="1:8">
      <c r="B9" s="88"/>
    </row>
    <row r="10" spans="1:8" ht="11.45" customHeight="1">
      <c r="F10" s="81" t="s">
        <v>89</v>
      </c>
      <c r="G10" s="82"/>
      <c r="H10" s="81" t="s">
        <v>75</v>
      </c>
    </row>
    <row r="11" spans="1:8" ht="11.45" customHeight="1">
      <c r="B11" s="78" t="s">
        <v>125</v>
      </c>
    </row>
    <row r="12" spans="1:8">
      <c r="B12" s="79" t="s">
        <v>126</v>
      </c>
      <c r="F12" s="83">
        <v>4412507</v>
      </c>
      <c r="G12" s="83"/>
      <c r="H12" s="83">
        <v>1622016</v>
      </c>
    </row>
    <row r="13" spans="1:8">
      <c r="B13" s="79" t="s">
        <v>127</v>
      </c>
      <c r="F13" s="83">
        <v>-254810</v>
      </c>
      <c r="G13" s="83"/>
      <c r="H13" s="83">
        <v>-267588</v>
      </c>
    </row>
    <row r="14" spans="1:8" ht="12.75" thickBot="1">
      <c r="F14" s="86">
        <f>SUM(F12:F13)</f>
        <v>4157697</v>
      </c>
      <c r="G14" s="83"/>
      <c r="H14" s="86">
        <f>SUM(H12:H13)</f>
        <v>1354428</v>
      </c>
    </row>
    <row r="15" spans="1:8" s="94" customFormat="1" ht="12.75" thickTop="1">
      <c r="B15" s="88" t="s">
        <v>44</v>
      </c>
      <c r="F15" s="89">
        <f>F14-ББ!C28</f>
        <v>0</v>
      </c>
      <c r="H15" s="89">
        <f>ББ!E28-H14</f>
        <v>0</v>
      </c>
    </row>
    <row r="16" spans="1:8">
      <c r="B16" s="8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zoomScale="80" zoomScaleNormal="80" workbookViewId="0">
      <selection activeCell="A2" sqref="A2"/>
    </sheetView>
  </sheetViews>
  <sheetFormatPr defaultRowHeight="15"/>
  <cols>
    <col min="2" max="4" width="8.7109375" style="2"/>
    <col min="5" max="5" width="21.85546875" style="2" customWidth="1"/>
    <col min="6" max="6" width="8.7109375" style="2"/>
    <col min="7" max="7" width="22" style="2" customWidth="1"/>
    <col min="9" max="9" width="10.42578125" bestFit="1" customWidth="1"/>
    <col min="10" max="12" width="0" hidden="1" customWidth="1"/>
  </cols>
  <sheetData>
    <row r="2" spans="1:18">
      <c r="A2" s="176" t="s">
        <v>334</v>
      </c>
      <c r="B2" s="1" t="s">
        <v>130</v>
      </c>
      <c r="C2" s="1"/>
      <c r="D2" s="1"/>
      <c r="E2" s="1"/>
      <c r="F2" s="1"/>
      <c r="G2" s="1"/>
    </row>
    <row r="4" spans="1:18">
      <c r="M4" s="9"/>
      <c r="N4" s="9"/>
      <c r="O4" s="9"/>
      <c r="P4" s="9"/>
      <c r="Q4" s="9"/>
      <c r="R4" s="9"/>
    </row>
    <row r="5" spans="1:18">
      <c r="E5" s="97" t="s">
        <v>88</v>
      </c>
      <c r="G5" s="97" t="s">
        <v>75</v>
      </c>
      <c r="I5" s="6"/>
      <c r="M5" s="9"/>
      <c r="N5" s="9"/>
      <c r="O5" s="9"/>
      <c r="P5" s="9"/>
      <c r="Q5" s="9"/>
      <c r="R5" s="9"/>
    </row>
    <row r="6" spans="1:18">
      <c r="B6" s="2" t="s">
        <v>66</v>
      </c>
      <c r="E6" s="21">
        <v>12571464</v>
      </c>
      <c r="G6" s="98">
        <v>11246398</v>
      </c>
      <c r="I6" s="6"/>
      <c r="M6" s="64"/>
      <c r="N6" s="65"/>
      <c r="O6" s="41"/>
      <c r="P6" s="41"/>
      <c r="Q6" s="9"/>
      <c r="R6" s="9"/>
    </row>
    <row r="7" spans="1:18">
      <c r="B7" s="100" t="s">
        <v>131</v>
      </c>
      <c r="E7" s="21">
        <v>10131389</v>
      </c>
      <c r="G7" s="98">
        <v>10908450</v>
      </c>
      <c r="J7" t="s">
        <v>329</v>
      </c>
      <c r="K7">
        <v>-1342584</v>
      </c>
      <c r="M7" s="64"/>
      <c r="N7" s="65"/>
      <c r="O7" s="41"/>
      <c r="P7" s="41"/>
      <c r="Q7" s="9"/>
      <c r="R7" s="9"/>
    </row>
    <row r="8" spans="1:18">
      <c r="B8" s="2" t="s">
        <v>132</v>
      </c>
      <c r="E8" s="21">
        <v>8677409</v>
      </c>
      <c r="G8" s="98">
        <v>7995332</v>
      </c>
      <c r="J8" t="s">
        <v>330</v>
      </c>
      <c r="K8">
        <v>-324576</v>
      </c>
      <c r="M8" s="64"/>
      <c r="N8" s="65"/>
      <c r="O8" s="41"/>
      <c r="P8" s="41"/>
      <c r="Q8" s="9"/>
      <c r="R8" s="9"/>
    </row>
    <row r="9" spans="1:18">
      <c r="B9" s="2" t="s">
        <v>133</v>
      </c>
      <c r="E9" s="21">
        <v>2482617</v>
      </c>
      <c r="G9" s="98">
        <v>3961922</v>
      </c>
      <c r="J9" t="s">
        <v>66</v>
      </c>
      <c r="K9">
        <v>-50807</v>
      </c>
      <c r="M9" s="64"/>
      <c r="N9" s="65"/>
      <c r="O9" s="41"/>
      <c r="P9" s="41"/>
      <c r="Q9" s="9"/>
      <c r="R9" s="9"/>
    </row>
    <row r="10" spans="1:18">
      <c r="B10" s="2" t="s">
        <v>92</v>
      </c>
      <c r="E10" s="21">
        <v>139644</v>
      </c>
      <c r="G10" s="98">
        <v>121652</v>
      </c>
      <c r="M10" s="64"/>
      <c r="N10" s="65"/>
      <c r="O10" s="41"/>
      <c r="P10" s="41"/>
      <c r="Q10" s="9"/>
      <c r="R10" s="9"/>
    </row>
    <row r="11" spans="1:18" ht="15.75" thickBot="1">
      <c r="E11" s="35">
        <f>SUM(E6:E10)</f>
        <v>34002523</v>
      </c>
      <c r="G11" s="35">
        <f>SUM(G6:G10)</f>
        <v>34233754</v>
      </c>
      <c r="M11" s="64"/>
      <c r="N11" s="65"/>
      <c r="O11" s="41"/>
      <c r="P11" s="41"/>
      <c r="Q11" s="9"/>
      <c r="R11" s="9"/>
    </row>
    <row r="12" spans="1:18" ht="15.75" thickTop="1">
      <c r="B12" s="111"/>
      <c r="C12" s="111"/>
      <c r="D12" s="111"/>
      <c r="E12" s="32">
        <f>ББ!C23-E11</f>
        <v>0</v>
      </c>
      <c r="F12" s="111"/>
      <c r="G12" s="32">
        <f>ББ!E23-G11</f>
        <v>0</v>
      </c>
      <c r="H12" s="191"/>
      <c r="I12" s="191"/>
      <c r="M12" s="9"/>
      <c r="N12" s="9"/>
      <c r="O12" s="9"/>
      <c r="P12" s="9"/>
      <c r="Q12" s="9"/>
      <c r="R12" s="9"/>
    </row>
    <row r="13" spans="1:18" s="191" customFormat="1">
      <c r="B13" s="2"/>
      <c r="C13" s="2"/>
      <c r="D13" s="2"/>
      <c r="E13" s="2"/>
      <c r="F13" s="2"/>
      <c r="G13" s="2"/>
      <c r="H13"/>
      <c r="I13"/>
      <c r="M13" s="193"/>
      <c r="N13" s="193"/>
      <c r="O13" s="193"/>
      <c r="P13" s="193"/>
      <c r="Q13" s="193"/>
      <c r="R13" s="193"/>
    </row>
    <row r="14" spans="1:18">
      <c r="M14" s="9"/>
      <c r="N14" s="9"/>
      <c r="O14" s="9"/>
      <c r="P14" s="9"/>
      <c r="Q14" s="9"/>
      <c r="R14" s="9"/>
    </row>
    <row r="15" spans="1:18">
      <c r="M15" s="9"/>
      <c r="N15" s="9"/>
      <c r="O15" s="9"/>
      <c r="P15" s="9"/>
      <c r="Q15" s="9"/>
      <c r="R15" s="9"/>
    </row>
    <row r="16" spans="1:18">
      <c r="M16" s="9"/>
      <c r="N16" s="9"/>
      <c r="O16" s="9"/>
      <c r="P16" s="9"/>
      <c r="Q16" s="9"/>
      <c r="R16" s="9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zoomScale="85" zoomScaleNormal="85" workbookViewId="0">
      <selection activeCell="A3" sqref="A3"/>
    </sheetView>
  </sheetViews>
  <sheetFormatPr defaultColWidth="8.7109375" defaultRowHeight="12.75"/>
  <cols>
    <col min="1" max="2" width="8.7109375" style="2"/>
    <col min="3" max="3" width="18.5703125" style="2" customWidth="1"/>
    <col min="4" max="5" width="25.42578125" style="2" customWidth="1"/>
    <col min="6" max="6" width="13.140625" style="2" customWidth="1"/>
    <col min="7" max="7" width="17" style="2" customWidth="1"/>
    <col min="8" max="8" width="9.140625" style="2" bestFit="1" customWidth="1"/>
    <col min="9" max="9" width="10.5703125" style="2" bestFit="1" customWidth="1"/>
    <col min="10" max="10" width="11.42578125" style="2" bestFit="1" customWidth="1"/>
    <col min="11" max="11" width="10.5703125" style="2" bestFit="1" customWidth="1"/>
    <col min="12" max="12" width="10.7109375" style="2" bestFit="1" customWidth="1"/>
    <col min="13" max="14" width="10.5703125" style="2" bestFit="1" customWidth="1"/>
    <col min="15" max="16384" width="8.7109375" style="2"/>
  </cols>
  <sheetData>
    <row r="2" spans="1:17">
      <c r="A2" s="1">
        <v>11</v>
      </c>
      <c r="B2" s="1" t="s">
        <v>134</v>
      </c>
    </row>
    <row r="5" spans="1:17" s="96" customFormat="1">
      <c r="E5" s="97" t="s">
        <v>89</v>
      </c>
      <c r="G5" s="97" t="s">
        <v>75</v>
      </c>
      <c r="H5" s="101"/>
      <c r="J5" s="102"/>
      <c r="K5" s="102"/>
      <c r="L5" s="102"/>
      <c r="M5" s="102"/>
    </row>
    <row r="6" spans="1:17" s="96" customFormat="1">
      <c r="B6" s="84" t="s">
        <v>135</v>
      </c>
      <c r="G6" s="103"/>
      <c r="H6" s="101"/>
      <c r="J6" s="102"/>
      <c r="K6" s="102"/>
      <c r="L6" s="102"/>
      <c r="M6" s="102"/>
      <c r="N6" s="102"/>
    </row>
    <row r="7" spans="1:17" s="96" customFormat="1">
      <c r="B7" s="104" t="s">
        <v>136</v>
      </c>
      <c r="E7" s="98">
        <v>231394</v>
      </c>
      <c r="F7" s="98"/>
      <c r="G7" s="105">
        <v>231394</v>
      </c>
      <c r="H7" s="16"/>
      <c r="J7" s="320"/>
      <c r="K7" s="50"/>
      <c r="L7" s="106"/>
      <c r="M7" s="107"/>
      <c r="N7" s="3"/>
      <c r="O7" s="30"/>
      <c r="P7" s="108"/>
      <c r="Q7" s="108"/>
    </row>
    <row r="8" spans="1:17" s="96" customFormat="1">
      <c r="B8" s="109" t="s">
        <v>137</v>
      </c>
      <c r="E8" s="98"/>
      <c r="F8" s="98"/>
      <c r="G8" s="294"/>
      <c r="H8" s="16"/>
      <c r="J8" s="320"/>
      <c r="K8" s="50"/>
      <c r="L8" s="50"/>
      <c r="M8" s="102"/>
      <c r="N8" s="102"/>
      <c r="O8" s="108"/>
      <c r="P8" s="108"/>
      <c r="Q8" s="108"/>
    </row>
    <row r="9" spans="1:17" s="96" customFormat="1">
      <c r="B9" s="2" t="s">
        <v>139</v>
      </c>
      <c r="C9" s="2"/>
      <c r="D9" s="2"/>
      <c r="E9" s="21">
        <v>3155910</v>
      </c>
      <c r="F9" s="21"/>
      <c r="G9" s="21">
        <v>3175902</v>
      </c>
      <c r="H9" s="21"/>
      <c r="J9" s="51"/>
      <c r="K9" s="50"/>
      <c r="L9" s="50"/>
      <c r="M9" s="102"/>
      <c r="N9" s="102"/>
      <c r="O9" s="108"/>
      <c r="P9" s="108"/>
      <c r="Q9" s="108"/>
    </row>
    <row r="10" spans="1:17" s="96" customFormat="1">
      <c r="B10" s="2" t="s">
        <v>136</v>
      </c>
      <c r="C10" s="2"/>
      <c r="D10" s="2"/>
      <c r="E10" s="21">
        <v>3086173</v>
      </c>
      <c r="F10" s="21"/>
      <c r="G10" s="21">
        <v>828210</v>
      </c>
      <c r="H10" s="21"/>
      <c r="J10" s="51"/>
      <c r="K10" s="50"/>
      <c r="L10" s="50"/>
      <c r="M10" s="50"/>
      <c r="N10" s="102"/>
      <c r="O10" s="108"/>
      <c r="P10" s="108"/>
      <c r="Q10" s="108"/>
    </row>
    <row r="11" spans="1:17" s="96" customFormat="1">
      <c r="B11" s="2" t="s">
        <v>138</v>
      </c>
      <c r="C11" s="2"/>
      <c r="D11" s="2"/>
      <c r="E11" s="21">
        <f>4713346-57</f>
        <v>4713289</v>
      </c>
      <c r="F11" s="21"/>
      <c r="G11" s="21">
        <v>8883805</v>
      </c>
      <c r="H11" s="21"/>
      <c r="J11" s="51"/>
      <c r="K11" s="50"/>
      <c r="L11" s="106"/>
      <c r="M11" s="326"/>
      <c r="N11" s="102"/>
      <c r="O11" s="108"/>
      <c r="P11" s="108"/>
      <c r="Q11" s="108"/>
    </row>
    <row r="12" spans="1:17" ht="13.5" thickBot="1">
      <c r="E12" s="35">
        <f>SUM(E7:E11)</f>
        <v>11186766</v>
      </c>
      <c r="F12" s="21"/>
      <c r="G12" s="35">
        <f>SUM(G7:G11)</f>
        <v>13119311</v>
      </c>
      <c r="H12" s="21"/>
      <c r="J12" s="51"/>
      <c r="K12" s="50"/>
      <c r="L12" s="106"/>
      <c r="M12" s="326"/>
      <c r="N12" s="50"/>
      <c r="O12" s="30"/>
      <c r="P12" s="38"/>
      <c r="Q12" s="38"/>
    </row>
    <row r="13" spans="1:17" ht="13.5" thickTop="1">
      <c r="E13" s="21"/>
      <c r="F13" s="21"/>
      <c r="G13" s="21"/>
      <c r="H13" s="21"/>
      <c r="J13" s="51"/>
      <c r="K13" s="50"/>
      <c r="L13" s="106"/>
      <c r="M13" s="51"/>
      <c r="N13" s="50"/>
      <c r="O13" s="30"/>
      <c r="P13" s="38"/>
      <c r="Q13" s="38"/>
    </row>
    <row r="14" spans="1:17">
      <c r="B14" s="2" t="s">
        <v>140</v>
      </c>
      <c r="E14" s="21">
        <v>-797495</v>
      </c>
      <c r="F14" s="21"/>
      <c r="G14" s="21">
        <v>-717190</v>
      </c>
      <c r="H14" s="21"/>
      <c r="J14" s="51"/>
      <c r="K14" s="50"/>
      <c r="L14" s="106"/>
      <c r="M14" s="110"/>
      <c r="N14" s="50"/>
      <c r="O14" s="30"/>
      <c r="P14" s="38"/>
      <c r="Q14" s="38"/>
    </row>
    <row r="15" spans="1:17" ht="13.5" thickBot="1">
      <c r="B15" s="1" t="s">
        <v>2</v>
      </c>
      <c r="E15" s="35">
        <f>E14+E12</f>
        <v>10389271</v>
      </c>
      <c r="F15" s="21"/>
      <c r="G15" s="35">
        <f>G14+G12</f>
        <v>12402121</v>
      </c>
      <c r="H15" s="21"/>
      <c r="J15" s="51"/>
      <c r="K15" s="50"/>
      <c r="L15" s="110"/>
      <c r="M15" s="110"/>
      <c r="N15" s="50"/>
      <c r="O15" s="30"/>
      <c r="P15" s="38"/>
      <c r="Q15" s="38"/>
    </row>
    <row r="16" spans="1:17" s="111" customFormat="1" ht="13.5" thickTop="1">
      <c r="B16" s="33" t="s">
        <v>44</v>
      </c>
      <c r="E16" s="32">
        <f>E15-ББ!C26</f>
        <v>0</v>
      </c>
      <c r="F16" s="32"/>
      <c r="G16" s="32">
        <f>G15-ББ!E26</f>
        <v>0</v>
      </c>
      <c r="J16" s="51"/>
      <c r="K16" s="50"/>
      <c r="L16" s="106"/>
      <c r="M16" s="110"/>
      <c r="N16" s="50"/>
      <c r="O16" s="30"/>
      <c r="P16" s="113"/>
      <c r="Q16" s="113"/>
    </row>
    <row r="17" spans="2:19">
      <c r="G17" s="21"/>
      <c r="J17" s="3"/>
      <c r="K17" s="112"/>
      <c r="L17" s="51"/>
      <c r="M17" s="3"/>
      <c r="N17" s="3"/>
      <c r="O17" s="30"/>
      <c r="P17" s="30"/>
      <c r="Q17" s="30"/>
    </row>
    <row r="18" spans="2:19" hidden="1">
      <c r="B18" s="13"/>
      <c r="C18" s="13"/>
      <c r="D18" s="13"/>
      <c r="E18" s="13"/>
      <c r="F18" s="13"/>
      <c r="G18" s="13"/>
      <c r="H18" s="13"/>
      <c r="I18" s="13"/>
      <c r="J18" s="3"/>
      <c r="K18" s="3"/>
      <c r="L18" s="4"/>
      <c r="M18" s="3"/>
      <c r="N18" s="4"/>
      <c r="O18" s="3"/>
      <c r="P18" s="3"/>
      <c r="Q18" s="3"/>
      <c r="R18" s="30"/>
      <c r="S18" s="30"/>
    </row>
    <row r="19" spans="2:19" hidden="1">
      <c r="B19" s="116" t="s">
        <v>96</v>
      </c>
      <c r="C19" s="13"/>
      <c r="D19" s="13"/>
      <c r="E19" s="13"/>
      <c r="F19" s="13"/>
      <c r="G19" s="116" t="s">
        <v>144</v>
      </c>
      <c r="H19" s="116"/>
      <c r="I19" s="13"/>
      <c r="J19" s="3"/>
      <c r="K19" s="3"/>
      <c r="L19" s="3"/>
      <c r="M19" s="3"/>
      <c r="N19" s="107"/>
      <c r="O19" s="3"/>
      <c r="P19" s="3"/>
      <c r="Q19" s="3"/>
      <c r="R19" s="30"/>
      <c r="S19" s="30"/>
    </row>
    <row r="20" spans="2:19" hidden="1">
      <c r="B20" s="13" t="s">
        <v>145</v>
      </c>
      <c r="C20" s="13"/>
      <c r="D20" s="13"/>
      <c r="E20" s="13"/>
      <c r="F20" s="13"/>
      <c r="G20" s="13"/>
      <c r="H20" s="13"/>
      <c r="I20" s="13"/>
      <c r="J20" s="4"/>
      <c r="K20" s="3"/>
      <c r="L20" s="3"/>
      <c r="M20" s="3"/>
      <c r="N20" s="107"/>
      <c r="O20" s="3"/>
      <c r="P20" s="3"/>
      <c r="Q20" s="3"/>
      <c r="R20" s="30"/>
      <c r="S20" s="30"/>
    </row>
    <row r="21" spans="2:19" ht="13.5" hidden="1" thickBot="1">
      <c r="B21" s="13" t="s">
        <v>146</v>
      </c>
      <c r="C21" s="13"/>
      <c r="D21" s="13"/>
      <c r="E21" s="13"/>
      <c r="F21" s="13"/>
      <c r="G21" s="117"/>
      <c r="H21" s="13"/>
      <c r="I21" s="13"/>
      <c r="J21" s="3"/>
      <c r="K21" s="3"/>
      <c r="L21" s="3"/>
      <c r="M21" s="3"/>
      <c r="N21" s="3"/>
      <c r="O21" s="3"/>
      <c r="P21" s="3"/>
      <c r="Q21" s="3"/>
      <c r="R21" s="30"/>
      <c r="S21" s="30"/>
    </row>
    <row r="22" spans="2:19" hidden="1">
      <c r="J22" s="3"/>
      <c r="K22" s="3"/>
      <c r="L22" s="3"/>
      <c r="M22" s="3"/>
      <c r="N22" s="3"/>
      <c r="O22" s="3"/>
      <c r="P22" s="3"/>
      <c r="Q22" s="3"/>
      <c r="R22" s="30"/>
      <c r="S22" s="30"/>
    </row>
    <row r="23" spans="2:19" hidden="1">
      <c r="J23" s="3"/>
      <c r="K23" s="3"/>
      <c r="L23" s="3"/>
      <c r="M23" s="3"/>
      <c r="N23" s="3"/>
      <c r="O23" s="3"/>
      <c r="P23" s="3"/>
      <c r="Q23" s="3"/>
      <c r="R23" s="30"/>
      <c r="S23" s="30"/>
    </row>
    <row r="24" spans="2:19" hidden="1">
      <c r="J24" s="3"/>
      <c r="K24" s="3"/>
      <c r="L24" s="3"/>
      <c r="M24" s="3"/>
      <c r="N24" s="3"/>
      <c r="O24" s="3"/>
      <c r="P24" s="3"/>
      <c r="Q24" s="3"/>
      <c r="R24" s="30"/>
      <c r="S24" s="30"/>
    </row>
    <row r="25" spans="2:19">
      <c r="J25" s="3"/>
      <c r="K25" s="3"/>
      <c r="L25" s="3"/>
      <c r="M25" s="3"/>
      <c r="N25" s="3"/>
      <c r="O25" s="3"/>
      <c r="P25" s="3"/>
      <c r="Q25" s="3"/>
      <c r="R25" s="30"/>
      <c r="S25" s="30"/>
    </row>
    <row r="26" spans="2:19">
      <c r="J26" s="3"/>
      <c r="K26" s="3"/>
      <c r="L26" s="3"/>
      <c r="M26" s="118"/>
      <c r="N26" s="118"/>
      <c r="O26" s="3"/>
      <c r="P26" s="3"/>
      <c r="Q26" s="3"/>
      <c r="R26" s="30"/>
      <c r="S26" s="3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85" zoomScaleNormal="85" workbookViewId="0">
      <selection activeCell="A2" sqref="A2"/>
    </sheetView>
  </sheetViews>
  <sheetFormatPr defaultColWidth="8.7109375" defaultRowHeight="12"/>
  <cols>
    <col min="1" max="2" width="8.7109375" style="24"/>
    <col min="3" max="4" width="38.5703125" style="24" customWidth="1"/>
    <col min="5" max="5" width="14.85546875" style="24" customWidth="1"/>
    <col min="6" max="7" width="8.7109375" style="24"/>
    <col min="8" max="8" width="45" style="24" customWidth="1"/>
    <col min="9" max="9" width="10.5703125" style="24" bestFit="1" customWidth="1"/>
    <col min="10" max="10" width="10.42578125" style="24" bestFit="1" customWidth="1"/>
    <col min="11" max="16384" width="8.7109375" style="24"/>
  </cols>
  <sheetData>
    <row r="2" spans="1:14">
      <c r="A2" s="119">
        <v>12</v>
      </c>
      <c r="B2" s="120" t="s">
        <v>23</v>
      </c>
      <c r="H2" s="26"/>
      <c r="I2" s="26"/>
      <c r="J2" s="26"/>
      <c r="K2" s="26"/>
      <c r="L2" s="26"/>
      <c r="M2" s="26"/>
    </row>
    <row r="3" spans="1:14">
      <c r="H3" s="26"/>
      <c r="I3" s="26"/>
      <c r="J3" s="26"/>
      <c r="K3" s="26"/>
      <c r="L3" s="26"/>
      <c r="M3" s="26"/>
    </row>
    <row r="4" spans="1:14" s="121" customFormat="1">
      <c r="D4" s="122" t="s">
        <v>88</v>
      </c>
      <c r="E4" s="122" t="s">
        <v>75</v>
      </c>
      <c r="F4" s="123"/>
      <c r="H4" s="124"/>
      <c r="I4" s="124"/>
      <c r="J4" s="125"/>
      <c r="K4" s="125"/>
      <c r="L4" s="125"/>
      <c r="M4" s="125"/>
      <c r="N4" s="125"/>
    </row>
    <row r="5" spans="1:14" s="121" customFormat="1">
      <c r="B5" s="24" t="s">
        <v>147</v>
      </c>
      <c r="C5" s="24"/>
      <c r="D5" s="76">
        <v>18145653</v>
      </c>
      <c r="E5" s="126">
        <v>5626717</v>
      </c>
      <c r="F5" s="24"/>
      <c r="H5" s="64"/>
      <c r="I5" s="327"/>
      <c r="J5" s="131"/>
      <c r="K5" s="127"/>
      <c r="L5" s="127"/>
      <c r="M5" s="127"/>
      <c r="N5" s="125"/>
    </row>
    <row r="6" spans="1:14">
      <c r="B6" s="24" t="s">
        <v>65</v>
      </c>
      <c r="D6" s="76">
        <v>3486310</v>
      </c>
      <c r="E6" s="126">
        <v>821856</v>
      </c>
      <c r="H6" s="64"/>
      <c r="I6" s="327"/>
      <c r="J6" s="131"/>
      <c r="K6" s="127"/>
      <c r="L6" s="127"/>
      <c r="M6" s="127"/>
      <c r="N6" s="95"/>
    </row>
    <row r="7" spans="1:14">
      <c r="B7" s="24" t="s">
        <v>148</v>
      </c>
      <c r="D7" s="76">
        <v>8822</v>
      </c>
      <c r="E7" s="126">
        <v>6802</v>
      </c>
      <c r="H7" s="64"/>
      <c r="I7" s="327"/>
      <c r="J7" s="131"/>
      <c r="K7" s="127"/>
      <c r="L7" s="127"/>
      <c r="M7" s="127"/>
      <c r="N7" s="95"/>
    </row>
    <row r="8" spans="1:14">
      <c r="B8" s="24" t="s">
        <v>149</v>
      </c>
      <c r="D8" s="76">
        <v>3516</v>
      </c>
      <c r="E8" s="126">
        <v>5034</v>
      </c>
      <c r="H8" s="64"/>
      <c r="I8" s="327"/>
      <c r="J8" s="131"/>
      <c r="K8" s="127"/>
      <c r="L8" s="127"/>
      <c r="M8" s="127"/>
      <c r="N8" s="95"/>
    </row>
    <row r="9" spans="1:14">
      <c r="B9" s="24" t="s">
        <v>150</v>
      </c>
      <c r="D9" s="76">
        <v>-60171</v>
      </c>
      <c r="E9" s="126">
        <v>-21118</v>
      </c>
      <c r="H9" s="64"/>
      <c r="I9" s="327"/>
      <c r="J9" s="131"/>
      <c r="K9" s="127"/>
      <c r="L9" s="127"/>
      <c r="M9" s="127"/>
      <c r="N9" s="95"/>
    </row>
    <row r="10" spans="1:14" ht="12.75" thickBot="1">
      <c r="D10" s="128">
        <f>SUM(D5:D9)</f>
        <v>21584130</v>
      </c>
      <c r="E10" s="128">
        <f>SUM(E5:E9)</f>
        <v>6439291</v>
      </c>
      <c r="H10" s="64"/>
      <c r="I10" s="327"/>
      <c r="J10" s="131"/>
      <c r="K10" s="127"/>
      <c r="L10" s="127"/>
      <c r="M10" s="127"/>
      <c r="N10" s="95"/>
    </row>
    <row r="11" spans="1:14" ht="12.75" thickTop="1">
      <c r="C11" s="129" t="s">
        <v>44</v>
      </c>
      <c r="D11" s="138">
        <f>ББ!C30-D10</f>
        <v>0</v>
      </c>
      <c r="E11" s="130">
        <f>ББ!E30-E10</f>
        <v>0</v>
      </c>
      <c r="H11" s="26"/>
      <c r="I11" s="95"/>
      <c r="J11" s="95"/>
      <c r="K11" s="95"/>
      <c r="L11" s="95"/>
      <c r="M11" s="95"/>
      <c r="N11" s="95"/>
    </row>
    <row r="12" spans="1:14">
      <c r="C12" s="129"/>
      <c r="D12" s="129"/>
      <c r="E12" s="130"/>
      <c r="G12" s="95"/>
      <c r="H12" s="26"/>
      <c r="I12" s="95"/>
      <c r="J12" s="95"/>
      <c r="K12" s="95"/>
      <c r="L12" s="95"/>
      <c r="M12" s="95"/>
      <c r="N12" s="9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zoomScale="85" zoomScaleNormal="85" workbookViewId="0">
      <selection activeCell="H26" sqref="H26:I26"/>
    </sheetView>
  </sheetViews>
  <sheetFormatPr defaultColWidth="8.7109375" defaultRowHeight="12"/>
  <cols>
    <col min="1" max="1" width="8.85546875" style="17" bestFit="1" customWidth="1"/>
    <col min="2" max="2" width="8.7109375" style="17"/>
    <col min="3" max="3" width="19.140625" style="17" customWidth="1"/>
    <col min="4" max="4" width="19.42578125" style="17" customWidth="1"/>
    <col min="5" max="5" width="19" style="17" customWidth="1"/>
    <col min="6" max="7" width="16.85546875" style="17" customWidth="1"/>
    <col min="8" max="8" width="23.140625" style="17" customWidth="1"/>
    <col min="9" max="9" width="23.85546875" style="17" customWidth="1"/>
    <col min="10" max="10" width="12.7109375" style="17" customWidth="1"/>
    <col min="11" max="11" width="12.5703125" style="17" customWidth="1"/>
    <col min="12" max="12" width="12.85546875" style="17" customWidth="1"/>
    <col min="13" max="13" width="15.85546875" style="17" customWidth="1"/>
    <col min="14" max="15" width="13.85546875" style="17" customWidth="1"/>
    <col min="16" max="16" width="11.28515625" style="17" bestFit="1" customWidth="1"/>
    <col min="17" max="17" width="12.85546875" style="17" customWidth="1"/>
    <col min="18" max="18" width="12.85546875" style="17" bestFit="1" customWidth="1"/>
    <col min="19" max="16384" width="8.7109375" style="17"/>
  </cols>
  <sheetData>
    <row r="2" spans="1:14">
      <c r="A2" s="119" t="s">
        <v>335</v>
      </c>
      <c r="B2" s="142" t="s">
        <v>158</v>
      </c>
      <c r="C2" s="143"/>
      <c r="D2" s="143"/>
      <c r="E2" s="144"/>
      <c r="F2" s="145"/>
      <c r="G2" s="146"/>
      <c r="H2" s="142"/>
      <c r="I2" s="142"/>
      <c r="J2" s="142"/>
      <c r="K2" s="142"/>
      <c r="L2" s="142"/>
      <c r="M2" s="142"/>
      <c r="N2" s="142"/>
    </row>
    <row r="3" spans="1:14">
      <c r="C3" s="147"/>
      <c r="D3" s="148"/>
      <c r="E3" s="148"/>
      <c r="K3" s="148"/>
      <c r="L3" s="148"/>
      <c r="M3" s="148"/>
    </row>
    <row r="4" spans="1:14">
      <c r="E4" s="164"/>
      <c r="G4" s="164"/>
      <c r="H4" s="161"/>
      <c r="I4" s="161"/>
      <c r="J4" s="152"/>
      <c r="K4" s="148"/>
      <c r="L4" s="148"/>
      <c r="M4" s="148"/>
      <c r="N4" s="148"/>
    </row>
    <row r="5" spans="1:14" hidden="1">
      <c r="C5" s="165"/>
      <c r="D5" s="24"/>
      <c r="E5" s="24"/>
      <c r="F5" s="24"/>
      <c r="G5" s="24"/>
      <c r="H5" s="76" t="e">
        <f>#REF!+#REF!</f>
        <v>#REF!</v>
      </c>
      <c r="I5" s="166"/>
      <c r="J5" s="24"/>
      <c r="K5" s="167"/>
      <c r="L5" s="24"/>
      <c r="M5" s="24"/>
      <c r="N5" s="24"/>
    </row>
    <row r="6" spans="1:14" hidden="1">
      <c r="C6" s="24"/>
      <c r="D6" s="24"/>
      <c r="E6" s="168">
        <v>1.55E-2</v>
      </c>
      <c r="F6" s="76" t="e">
        <f>#REF!</f>
        <v>#REF!</v>
      </c>
      <c r="G6" s="169" t="e">
        <f>F6*E6</f>
        <v>#REF!</v>
      </c>
      <c r="H6" s="76"/>
      <c r="I6" s="24"/>
      <c r="J6" s="24"/>
      <c r="K6" s="24"/>
      <c r="L6" s="24"/>
      <c r="M6" s="24"/>
      <c r="N6" s="24"/>
    </row>
    <row r="7" spans="1:14" hidden="1">
      <c r="B7" s="170">
        <v>0.05</v>
      </c>
      <c r="C7" s="76" t="e">
        <f>#REF!</f>
        <v>#REF!</v>
      </c>
      <c r="D7" s="18" t="e">
        <f>C7*B7</f>
        <v>#REF!</v>
      </c>
      <c r="E7" s="168">
        <v>9.1800000000000007E-2</v>
      </c>
      <c r="F7" s="76" t="e">
        <f>#REF!</f>
        <v>#REF!</v>
      </c>
      <c r="G7" s="169" t="e">
        <f t="shared" ref="G7:G13" si="0">F7*E7</f>
        <v>#REF!</v>
      </c>
      <c r="H7" s="76"/>
      <c r="I7" s="24"/>
      <c r="J7" s="24"/>
      <c r="K7" s="24"/>
      <c r="L7" s="24"/>
      <c r="M7" s="24"/>
      <c r="N7" s="24"/>
    </row>
    <row r="8" spans="1:14" hidden="1">
      <c r="B8" s="170">
        <v>0.05</v>
      </c>
      <c r="C8" s="76" t="e">
        <f>#REF!</f>
        <v>#REF!</v>
      </c>
      <c r="D8" s="18" t="e">
        <f t="shared" ref="D8:D11" si="1">C8*B8</f>
        <v>#REF!</v>
      </c>
      <c r="E8" s="168">
        <v>0.05</v>
      </c>
      <c r="F8" s="76" t="e">
        <f>#REF!</f>
        <v>#REF!</v>
      </c>
      <c r="G8" s="169" t="e">
        <f t="shared" si="0"/>
        <v>#REF!</v>
      </c>
      <c r="H8" s="76"/>
      <c r="I8" s="24"/>
      <c r="J8" s="24"/>
      <c r="K8" s="24"/>
      <c r="L8" s="24"/>
      <c r="M8" s="24"/>
      <c r="N8" s="24"/>
    </row>
    <row r="9" spans="1:14" hidden="1">
      <c r="B9" s="170">
        <v>0.05</v>
      </c>
      <c r="C9" s="76" t="e">
        <f>#REF!</f>
        <v>#REF!</v>
      </c>
      <c r="D9" s="18" t="e">
        <f t="shared" si="1"/>
        <v>#REF!</v>
      </c>
      <c r="E9" s="168">
        <v>9.1800000000000007E-2</v>
      </c>
      <c r="F9" s="76" t="e">
        <f>#REF!</f>
        <v>#REF!</v>
      </c>
      <c r="G9" s="169" t="e">
        <f t="shared" si="0"/>
        <v>#REF!</v>
      </c>
      <c r="H9" s="76"/>
      <c r="I9" s="24"/>
      <c r="J9" s="24"/>
      <c r="K9" s="24"/>
      <c r="L9" s="24"/>
      <c r="M9" s="24"/>
      <c r="N9" s="24"/>
    </row>
    <row r="10" spans="1:14" hidden="1">
      <c r="B10" s="168">
        <v>5.5E-2</v>
      </c>
      <c r="C10" s="76" t="e">
        <f>#REF!</f>
        <v>#REF!</v>
      </c>
      <c r="D10" s="18" t="e">
        <f t="shared" si="1"/>
        <v>#REF!</v>
      </c>
      <c r="E10" s="168">
        <v>1.55E-2</v>
      </c>
      <c r="F10" s="76" t="e">
        <f>#REF!</f>
        <v>#REF!</v>
      </c>
      <c r="G10" s="169" t="e">
        <f t="shared" si="0"/>
        <v>#REF!</v>
      </c>
      <c r="H10" s="76"/>
      <c r="I10" s="24"/>
      <c r="J10" s="24"/>
      <c r="K10" s="24"/>
      <c r="L10" s="24"/>
      <c r="M10" s="24"/>
      <c r="N10" s="24"/>
    </row>
    <row r="11" spans="1:14" hidden="1">
      <c r="B11" s="168">
        <v>1.55E-2</v>
      </c>
      <c r="C11" s="76" t="e">
        <f>#REF!</f>
        <v>#REF!</v>
      </c>
      <c r="D11" s="18" t="e">
        <f t="shared" si="1"/>
        <v>#REF!</v>
      </c>
      <c r="E11" s="168">
        <v>5.5E-2</v>
      </c>
      <c r="F11" s="76">
        <v>14542321</v>
      </c>
      <c r="G11" s="169">
        <f t="shared" si="0"/>
        <v>799827.65500000003</v>
      </c>
      <c r="H11" s="76"/>
      <c r="I11" s="24"/>
      <c r="J11" s="24"/>
      <c r="K11" s="24"/>
      <c r="L11" s="24"/>
      <c r="M11" s="24"/>
      <c r="N11" s="24"/>
    </row>
    <row r="12" spans="1:14" ht="12.75" hidden="1" thickBot="1">
      <c r="B12" s="157"/>
      <c r="C12" s="171" t="e">
        <f>SUM(C7:C11)</f>
        <v>#REF!</v>
      </c>
      <c r="D12" s="171" t="e">
        <f>SUM(D7:D11)</f>
        <v>#REF!</v>
      </c>
      <c r="E12" s="168">
        <v>6.5000000000000002E-2</v>
      </c>
      <c r="F12" s="76">
        <v>9146904.4493499994</v>
      </c>
      <c r="G12" s="169">
        <f t="shared" si="0"/>
        <v>594548.78920775</v>
      </c>
      <c r="H12" s="76"/>
      <c r="I12" s="24"/>
      <c r="J12" s="24"/>
      <c r="K12" s="24"/>
      <c r="L12" s="24"/>
      <c r="M12" s="24"/>
      <c r="N12" s="24"/>
    </row>
    <row r="13" spans="1:14" hidden="1">
      <c r="C13" s="24"/>
      <c r="D13" s="168" t="e">
        <f>D12/C12</f>
        <v>#REF!</v>
      </c>
      <c r="E13" s="168">
        <v>7.7499999999999999E-2</v>
      </c>
      <c r="F13" s="76">
        <v>555982.63679000002</v>
      </c>
      <c r="G13" s="169">
        <f t="shared" si="0"/>
        <v>43088.654351224999</v>
      </c>
      <c r="H13" s="76"/>
      <c r="I13" s="24"/>
      <c r="J13" s="24"/>
      <c r="K13" s="24"/>
      <c r="L13" s="24"/>
      <c r="M13" s="24"/>
      <c r="N13" s="24"/>
    </row>
    <row r="14" spans="1:14" hidden="1">
      <c r="C14" s="24"/>
      <c r="D14" s="24"/>
      <c r="E14" s="168"/>
      <c r="F14" s="133" t="e">
        <f>SUM(F6:F13)</f>
        <v>#REF!</v>
      </c>
      <c r="G14" s="172" t="e">
        <f>SUM(G6:G13)</f>
        <v>#REF!</v>
      </c>
      <c r="H14" s="168" t="e">
        <f>G14/F14</f>
        <v>#REF!</v>
      </c>
      <c r="I14" s="24"/>
      <c r="J14" s="24"/>
      <c r="K14" s="24"/>
      <c r="L14" s="24"/>
      <c r="M14" s="24"/>
      <c r="N14" s="24"/>
    </row>
    <row r="15" spans="1:14">
      <c r="C15" s="24"/>
      <c r="D15" s="24"/>
      <c r="E15" s="24"/>
      <c r="F15" s="24"/>
      <c r="G15" s="24"/>
      <c r="H15" s="76"/>
      <c r="I15" s="24"/>
      <c r="J15" s="24"/>
      <c r="K15" s="24"/>
      <c r="L15" s="24"/>
      <c r="M15" s="24"/>
      <c r="N15" s="24"/>
    </row>
    <row r="16" spans="1:14">
      <c r="B16" s="142" t="s">
        <v>173</v>
      </c>
      <c r="C16" s="24"/>
      <c r="D16" s="24"/>
      <c r="E16" s="24"/>
      <c r="F16" s="167"/>
      <c r="G16" s="24"/>
      <c r="H16" s="18"/>
      <c r="I16" s="24"/>
      <c r="J16" s="24"/>
      <c r="K16" s="24"/>
      <c r="L16" s="24"/>
      <c r="M16" s="24"/>
      <c r="N16" s="24"/>
    </row>
    <row r="17" spans="2:15">
      <c r="C17" s="24"/>
      <c r="D17" s="24"/>
      <c r="E17" s="24"/>
      <c r="F17" s="167"/>
      <c r="G17" s="24"/>
      <c r="I17" s="24"/>
      <c r="J17" s="24"/>
      <c r="K17" s="24"/>
      <c r="L17" s="24"/>
      <c r="M17" s="24"/>
      <c r="N17" s="24"/>
    </row>
    <row r="18" spans="2:15" ht="24">
      <c r="C18" s="149"/>
      <c r="D18" s="149" t="s">
        <v>159</v>
      </c>
      <c r="E18" s="122" t="s">
        <v>160</v>
      </c>
      <c r="F18" s="122" t="s">
        <v>161</v>
      </c>
      <c r="G18" s="122" t="s">
        <v>105</v>
      </c>
      <c r="H18" s="149" t="s">
        <v>89</v>
      </c>
      <c r="I18" s="149" t="s">
        <v>75</v>
      </c>
      <c r="J18" s="24"/>
      <c r="K18" s="26"/>
      <c r="L18" s="26"/>
      <c r="M18" s="26"/>
      <c r="N18" s="26"/>
      <c r="O18" s="148"/>
    </row>
    <row r="19" spans="2:15">
      <c r="C19" s="17" t="s">
        <v>164</v>
      </c>
      <c r="D19" s="17" t="s">
        <v>107</v>
      </c>
      <c r="E19" s="153">
        <v>0.05</v>
      </c>
      <c r="F19" s="151">
        <v>4.3999999999999997E-2</v>
      </c>
      <c r="G19" s="150">
        <v>2024</v>
      </c>
      <c r="H19" s="18">
        <v>28796231</v>
      </c>
      <c r="I19" s="18">
        <v>24347378</v>
      </c>
      <c r="J19" s="24"/>
      <c r="K19" s="328"/>
      <c r="L19" s="330"/>
      <c r="M19" s="132"/>
      <c r="N19" s="132"/>
      <c r="O19" s="148"/>
    </row>
    <row r="20" spans="2:15">
      <c r="C20" s="17" t="s">
        <v>165</v>
      </c>
      <c r="D20" s="17" t="s">
        <v>107</v>
      </c>
      <c r="E20" s="153">
        <v>0.05</v>
      </c>
      <c r="F20" s="151">
        <v>4.4999999999999998E-2</v>
      </c>
      <c r="G20" s="150">
        <v>2024</v>
      </c>
      <c r="H20" s="18">
        <v>12631532</v>
      </c>
      <c r="I20" s="18">
        <v>10697542</v>
      </c>
      <c r="J20" s="24"/>
      <c r="K20" s="328"/>
      <c r="L20" s="330"/>
      <c r="M20" s="132"/>
      <c r="N20" s="132"/>
      <c r="O20" s="148"/>
    </row>
    <row r="21" spans="2:15">
      <c r="C21" s="17" t="s">
        <v>166</v>
      </c>
      <c r="D21" s="17" t="s">
        <v>167</v>
      </c>
      <c r="E21" s="154">
        <v>5.5E-2</v>
      </c>
      <c r="F21" s="155">
        <v>5.5E-2</v>
      </c>
      <c r="G21" s="150">
        <v>2020</v>
      </c>
      <c r="H21" s="18">
        <v>6966544</v>
      </c>
      <c r="I21" s="18">
        <v>5782342</v>
      </c>
      <c r="J21" s="24"/>
      <c r="K21" s="328"/>
      <c r="L21" s="330"/>
      <c r="M21" s="132"/>
      <c r="N21" s="132"/>
      <c r="O21" s="148"/>
    </row>
    <row r="22" spans="2:15">
      <c r="C22" s="17" t="s">
        <v>168</v>
      </c>
      <c r="D22" s="17" t="s">
        <v>107</v>
      </c>
      <c r="E22" s="150" t="s">
        <v>169</v>
      </c>
      <c r="F22" s="151" t="s">
        <v>170</v>
      </c>
      <c r="G22" s="150">
        <v>2024</v>
      </c>
      <c r="H22" s="18">
        <v>1279144</v>
      </c>
      <c r="I22" s="18">
        <v>1079724</v>
      </c>
      <c r="J22" s="24"/>
      <c r="K22" s="328"/>
      <c r="L22" s="330"/>
      <c r="M22" s="132"/>
      <c r="N22" s="132"/>
      <c r="O22" s="148"/>
    </row>
    <row r="23" spans="2:15" ht="12.75" thickBot="1">
      <c r="C23" s="156" t="s">
        <v>2</v>
      </c>
      <c r="D23" s="157"/>
      <c r="E23" s="158"/>
      <c r="F23" s="159"/>
      <c r="G23" s="158"/>
      <c r="H23" s="160">
        <f>SUM(H19:H22)</f>
        <v>49673451</v>
      </c>
      <c r="I23" s="160">
        <f>SUM(I19:I22)</f>
        <v>41906986</v>
      </c>
      <c r="J23" s="24"/>
      <c r="K23" s="328"/>
      <c r="L23" s="330"/>
      <c r="M23" s="132"/>
      <c r="N23" s="132"/>
      <c r="O23" s="148"/>
    </row>
    <row r="24" spans="2:15" ht="12.75" thickTop="1">
      <c r="C24" s="142" t="s">
        <v>171</v>
      </c>
      <c r="G24" s="161"/>
      <c r="H24" s="18">
        <f>ББ!C44</f>
        <v>42706907</v>
      </c>
      <c r="I24" s="18">
        <f>ББ!E44</f>
        <v>36124644</v>
      </c>
      <c r="J24" s="24"/>
      <c r="K24" s="328"/>
      <c r="L24" s="330"/>
      <c r="M24" s="132"/>
      <c r="N24" s="132"/>
      <c r="O24" s="148"/>
    </row>
    <row r="25" spans="2:15">
      <c r="C25" s="142" t="s">
        <v>172</v>
      </c>
      <c r="H25" s="18">
        <f>ББ!C56</f>
        <v>6966544</v>
      </c>
      <c r="I25" s="18">
        <f>ББ!E56</f>
        <v>5782342</v>
      </c>
      <c r="J25" s="24"/>
      <c r="K25" s="328"/>
      <c r="L25" s="330"/>
      <c r="M25" s="132"/>
      <c r="N25" s="132"/>
      <c r="O25" s="148"/>
    </row>
    <row r="26" spans="2:15">
      <c r="E26" s="163" t="s">
        <v>44</v>
      </c>
      <c r="G26" s="164"/>
      <c r="H26" s="161">
        <f>H25+H24-H23</f>
        <v>0</v>
      </c>
      <c r="I26" s="161">
        <f>I25+I24-I23</f>
        <v>0</v>
      </c>
      <c r="J26" s="24"/>
      <c r="K26" s="26"/>
      <c r="L26" s="26"/>
      <c r="M26" s="26"/>
      <c r="N26" s="26"/>
      <c r="O26" s="148"/>
    </row>
    <row r="27" spans="2:15">
      <c r="E27" s="164"/>
      <c r="G27" s="164"/>
      <c r="I27" s="161"/>
      <c r="J27" s="24"/>
      <c r="K27" s="26"/>
      <c r="L27" s="26"/>
      <c r="M27" s="26"/>
      <c r="N27" s="26"/>
      <c r="O27" s="148"/>
    </row>
    <row r="28" spans="2:15">
      <c r="C28" s="24"/>
      <c r="D28" s="24"/>
      <c r="E28" s="24"/>
      <c r="F28" s="167"/>
      <c r="G28" s="24"/>
      <c r="H28" s="18"/>
      <c r="I28" s="24"/>
      <c r="J28" s="24"/>
      <c r="K28" s="24"/>
      <c r="L28" s="24"/>
      <c r="M28" s="24"/>
      <c r="N28" s="24"/>
    </row>
    <row r="29" spans="2:15">
      <c r="B29" s="142" t="s">
        <v>174</v>
      </c>
      <c r="C29" s="24"/>
      <c r="D29" s="24"/>
      <c r="E29" s="24"/>
      <c r="F29" s="167"/>
      <c r="G29" s="24"/>
      <c r="H29" s="18"/>
      <c r="I29" s="24"/>
      <c r="J29" s="24"/>
      <c r="K29" s="24"/>
      <c r="L29" s="24"/>
      <c r="M29" s="24"/>
      <c r="N29" s="24"/>
    </row>
    <row r="30" spans="2:15">
      <c r="C30" s="24"/>
      <c r="D30" s="24"/>
      <c r="E30" s="24"/>
      <c r="F30" s="167"/>
      <c r="G30" s="24"/>
      <c r="I30" s="24"/>
      <c r="J30" s="24"/>
      <c r="K30" s="24"/>
      <c r="L30" s="24"/>
      <c r="M30" s="24"/>
      <c r="N30" s="24"/>
    </row>
    <row r="31" spans="2:15" ht="24">
      <c r="C31" s="149"/>
      <c r="D31" s="149" t="s">
        <v>159</v>
      </c>
      <c r="E31" s="122" t="s">
        <v>160</v>
      </c>
      <c r="F31" s="122" t="s">
        <v>161</v>
      </c>
      <c r="G31" s="122" t="s">
        <v>105</v>
      </c>
      <c r="H31" s="149" t="s">
        <v>89</v>
      </c>
      <c r="I31" s="149" t="s">
        <v>75</v>
      </c>
      <c r="J31" s="24"/>
      <c r="K31" s="26"/>
      <c r="L31" s="26"/>
      <c r="M31" s="26"/>
      <c r="N31" s="26"/>
      <c r="O31" s="148"/>
    </row>
    <row r="32" spans="2:15">
      <c r="C32" s="17" t="s">
        <v>162</v>
      </c>
      <c r="D32" s="17" t="s">
        <v>142</v>
      </c>
      <c r="E32" s="153" t="s">
        <v>163</v>
      </c>
      <c r="F32" s="151">
        <v>6.3170954585075351E-2</v>
      </c>
      <c r="G32" s="150">
        <v>2024</v>
      </c>
      <c r="H32" s="18">
        <v>70046934</v>
      </c>
      <c r="I32" s="18">
        <v>41649961</v>
      </c>
      <c r="J32" s="24"/>
      <c r="K32" s="328"/>
      <c r="L32" s="329"/>
      <c r="M32" s="132"/>
      <c r="N32" s="132"/>
      <c r="O32" s="148"/>
    </row>
    <row r="33" spans="3:15" ht="12.75" thickBot="1">
      <c r="C33" s="156" t="s">
        <v>2</v>
      </c>
      <c r="D33" s="157"/>
      <c r="E33" s="158"/>
      <c r="F33" s="159"/>
      <c r="G33" s="158"/>
      <c r="H33" s="160">
        <f>SUM(H32:H32)</f>
        <v>70046934</v>
      </c>
      <c r="I33" s="160">
        <f>SUM(I32:I32)</f>
        <v>41649961</v>
      </c>
      <c r="J33" s="24"/>
      <c r="K33" s="328"/>
      <c r="L33" s="329"/>
      <c r="M33" s="132"/>
      <c r="N33" s="132"/>
      <c r="O33" s="148"/>
    </row>
    <row r="34" spans="3:15" ht="12.75" thickTop="1">
      <c r="C34" s="142" t="s">
        <v>171</v>
      </c>
      <c r="G34" s="161"/>
      <c r="H34" s="18">
        <f>ББ!C43</f>
        <v>69990079</v>
      </c>
      <c r="I34" s="18">
        <f>ББ!E43</f>
        <v>41601062</v>
      </c>
      <c r="J34" s="76"/>
      <c r="K34" s="328"/>
      <c r="L34" s="329"/>
      <c r="M34" s="132"/>
      <c r="N34" s="132"/>
      <c r="O34" s="148"/>
    </row>
    <row r="35" spans="3:15">
      <c r="C35" s="142" t="s">
        <v>172</v>
      </c>
      <c r="H35" s="18">
        <f>ББ!C55</f>
        <v>56855</v>
      </c>
      <c r="I35" s="18">
        <f>ББ!E55</f>
        <v>48899</v>
      </c>
      <c r="J35" s="76"/>
      <c r="K35" s="26"/>
      <c r="L35" s="26"/>
      <c r="M35" s="26"/>
      <c r="N35" s="26"/>
      <c r="O35" s="148"/>
    </row>
    <row r="36" spans="3:15">
      <c r="E36" s="163" t="s">
        <v>44</v>
      </c>
      <c r="G36" s="164"/>
      <c r="H36" s="161">
        <f>H35+H34-H33</f>
        <v>0</v>
      </c>
      <c r="I36" s="161">
        <f>I35+I34-I33</f>
        <v>0</v>
      </c>
      <c r="J36" s="24"/>
      <c r="K36" s="26"/>
      <c r="L36" s="26"/>
      <c r="M36" s="26"/>
      <c r="N36" s="26"/>
      <c r="O36" s="148"/>
    </row>
    <row r="37" spans="3:15">
      <c r="E37" s="163"/>
      <c r="G37" s="164"/>
      <c r="I37" s="161"/>
      <c r="J37" s="24"/>
      <c r="K37" s="24"/>
      <c r="L37" s="24"/>
      <c r="M37" s="24"/>
      <c r="N37" s="24"/>
    </row>
    <row r="38" spans="3:15">
      <c r="C38" s="142"/>
      <c r="H38" s="18"/>
      <c r="I38" s="162"/>
      <c r="J38" s="24"/>
      <c r="K38" s="24"/>
      <c r="L38" s="24"/>
      <c r="M38" s="24"/>
      <c r="N38" s="24"/>
    </row>
    <row r="39" spans="3:15">
      <c r="E39" s="163"/>
      <c r="G39" s="164"/>
      <c r="H39" s="161"/>
      <c r="I39" s="161"/>
      <c r="J39" s="24"/>
      <c r="K39" s="24"/>
      <c r="L39" s="24"/>
      <c r="M39" s="24"/>
      <c r="N39" s="2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zoomScale="70" zoomScaleNormal="70" workbookViewId="0">
      <selection activeCell="E31" sqref="E31:F31"/>
    </sheetView>
  </sheetViews>
  <sheetFormatPr defaultColWidth="8.7109375" defaultRowHeight="15"/>
  <cols>
    <col min="1" max="3" width="8.7109375" style="177"/>
    <col min="4" max="4" width="42.140625" style="177" customWidth="1"/>
    <col min="5" max="5" width="25.5703125" style="177" customWidth="1"/>
    <col min="6" max="6" width="17.140625" style="177" customWidth="1"/>
    <col min="7" max="7" width="16" style="177" customWidth="1"/>
    <col min="8" max="8" width="18.85546875" style="177" customWidth="1"/>
    <col min="9" max="9" width="17.85546875" style="177" customWidth="1"/>
    <col min="10" max="10" width="17.140625" style="177" customWidth="1"/>
    <col min="11" max="11" width="11.85546875" style="177" bestFit="1" customWidth="1"/>
    <col min="12" max="12" width="13.42578125" style="177" customWidth="1"/>
    <col min="13" max="13" width="11.42578125" style="177" bestFit="1" customWidth="1"/>
    <col min="14" max="16384" width="8.7109375" style="177"/>
  </cols>
  <sheetData>
    <row r="2" spans="1:16">
      <c r="A2" s="176">
        <v>16</v>
      </c>
      <c r="B2" s="176" t="s">
        <v>177</v>
      </c>
    </row>
    <row r="3" spans="1:16">
      <c r="I3" s="178"/>
    </row>
    <row r="4" spans="1:16">
      <c r="B4" s="176"/>
      <c r="I4" s="178"/>
      <c r="J4" s="179"/>
      <c r="K4" s="179"/>
      <c r="L4" s="179"/>
      <c r="M4" s="179"/>
      <c r="N4" s="179"/>
      <c r="O4" s="179"/>
      <c r="P4" s="179"/>
    </row>
    <row r="5" spans="1:16" ht="30" hidden="1">
      <c r="F5" s="180" t="s">
        <v>178</v>
      </c>
      <c r="H5" s="181"/>
      <c r="I5" s="178"/>
      <c r="J5" s="179"/>
      <c r="K5" s="179"/>
      <c r="L5" s="179"/>
      <c r="M5" s="179"/>
      <c r="N5" s="179"/>
      <c r="O5" s="179"/>
      <c r="P5" s="179"/>
    </row>
    <row r="6" spans="1:16" hidden="1">
      <c r="B6" s="177" t="s">
        <v>179</v>
      </c>
      <c r="F6" s="182">
        <v>8766395</v>
      </c>
      <c r="G6" s="182"/>
      <c r="H6" s="181"/>
      <c r="I6" s="46"/>
      <c r="J6" s="179"/>
      <c r="K6" s="189"/>
      <c r="L6" s="188"/>
      <c r="M6" s="179"/>
      <c r="N6" s="179"/>
      <c r="O6" s="179"/>
      <c r="P6" s="179"/>
    </row>
    <row r="7" spans="1:16" hidden="1">
      <c r="B7" s="177" t="s">
        <v>180</v>
      </c>
      <c r="F7" s="182">
        <v>5801054</v>
      </c>
      <c r="G7" s="182"/>
      <c r="H7" s="182"/>
      <c r="I7" s="46"/>
      <c r="J7" s="84"/>
      <c r="K7" s="189"/>
      <c r="L7" s="188"/>
      <c r="M7" s="188"/>
      <c r="N7" s="188"/>
      <c r="O7" s="179"/>
      <c r="P7" s="179"/>
    </row>
    <row r="8" spans="1:16" hidden="1">
      <c r="B8" s="177" t="s">
        <v>181</v>
      </c>
      <c r="F8" s="182">
        <v>1415844</v>
      </c>
      <c r="H8" s="182"/>
      <c r="I8" s="46"/>
      <c r="J8" s="84"/>
      <c r="K8" s="189"/>
      <c r="L8" s="188"/>
      <c r="M8" s="188"/>
      <c r="N8" s="188"/>
      <c r="O8" s="179"/>
      <c r="P8" s="179"/>
    </row>
    <row r="9" spans="1:16" hidden="1">
      <c r="B9" s="177" t="s">
        <v>182</v>
      </c>
      <c r="F9" s="182">
        <v>898050</v>
      </c>
      <c r="H9" s="182"/>
      <c r="I9" s="46"/>
      <c r="J9" s="84"/>
      <c r="K9" s="189"/>
      <c r="L9" s="188"/>
      <c r="M9" s="188"/>
      <c r="N9" s="188"/>
      <c r="O9" s="179"/>
      <c r="P9" s="179"/>
    </row>
    <row r="10" spans="1:16" hidden="1">
      <c r="B10" s="177" t="s">
        <v>183</v>
      </c>
      <c r="F10" s="182">
        <f>308826+289179</f>
        <v>598005</v>
      </c>
      <c r="H10" s="182"/>
      <c r="I10" s="46"/>
      <c r="J10" s="84"/>
      <c r="K10" s="189"/>
      <c r="L10" s="188"/>
      <c r="M10" s="188"/>
      <c r="N10" s="188"/>
      <c r="O10" s="179"/>
      <c r="P10" s="179"/>
    </row>
    <row r="11" spans="1:16" ht="15.75" hidden="1" thickBot="1">
      <c r="F11" s="186">
        <f>SUM(F6:F10)</f>
        <v>17479348</v>
      </c>
      <c r="I11" s="190"/>
      <c r="J11" s="84"/>
      <c r="K11" s="189"/>
      <c r="L11" s="188"/>
      <c r="M11" s="188"/>
      <c r="N11" s="188"/>
      <c r="O11" s="179"/>
      <c r="P11" s="179"/>
    </row>
    <row r="12" spans="1:16" s="191" customFormat="1" hidden="1">
      <c r="C12" s="22" t="s">
        <v>44</v>
      </c>
      <c r="F12" s="187">
        <v>4783574</v>
      </c>
      <c r="I12" s="192"/>
      <c r="J12" s="193"/>
      <c r="K12" s="193"/>
      <c r="L12" s="193"/>
      <c r="M12" s="193"/>
      <c r="N12" s="193"/>
      <c r="O12" s="193"/>
      <c r="P12" s="193"/>
    </row>
    <row r="13" spans="1:16" hidden="1">
      <c r="D13" s="183"/>
      <c r="E13" s="183"/>
      <c r="F13" s="183"/>
      <c r="G13" s="183"/>
      <c r="I13" s="178"/>
      <c r="J13" s="179"/>
      <c r="K13" s="179"/>
      <c r="L13" s="179"/>
      <c r="M13" s="179"/>
      <c r="N13" s="188"/>
      <c r="O13" s="179"/>
      <c r="P13" s="179"/>
    </row>
    <row r="14" spans="1:16" hidden="1">
      <c r="D14" s="183"/>
      <c r="E14" s="183"/>
      <c r="F14" s="183"/>
      <c r="G14" s="183"/>
      <c r="H14" s="183"/>
      <c r="I14" s="178"/>
      <c r="J14" s="179"/>
      <c r="K14" s="179"/>
      <c r="L14" s="179"/>
      <c r="M14" s="179"/>
      <c r="N14" s="179"/>
      <c r="O14" s="179"/>
      <c r="P14" s="179"/>
    </row>
    <row r="15" spans="1:16" hidden="1">
      <c r="I15" s="178"/>
      <c r="J15" s="179"/>
      <c r="K15" s="179"/>
      <c r="L15" s="179"/>
      <c r="M15" s="179"/>
      <c r="N15" s="179"/>
      <c r="O15" s="179"/>
      <c r="P15" s="179"/>
    </row>
    <row r="16" spans="1:16" ht="30" hidden="1">
      <c r="F16" s="180" t="s">
        <v>178</v>
      </c>
      <c r="H16" s="194"/>
      <c r="I16" s="178"/>
      <c r="J16" s="179"/>
      <c r="K16" s="179"/>
      <c r="L16" s="179"/>
      <c r="M16" s="179"/>
      <c r="N16" s="179"/>
      <c r="O16" s="179"/>
      <c r="P16" s="179"/>
    </row>
    <row r="17" spans="2:15" hidden="1">
      <c r="B17" s="177" t="s">
        <v>141</v>
      </c>
      <c r="F17" s="182">
        <v>8626526</v>
      </c>
      <c r="H17" s="179"/>
      <c r="I17" s="64"/>
      <c r="J17" s="84"/>
      <c r="K17" s="195"/>
      <c r="L17" s="188"/>
      <c r="M17" s="188"/>
      <c r="N17" s="188"/>
      <c r="O17" s="179"/>
    </row>
    <row r="18" spans="2:15" hidden="1">
      <c r="B18" s="177" t="s">
        <v>107</v>
      </c>
      <c r="F18" s="182">
        <v>8766395</v>
      </c>
      <c r="H18" s="179"/>
      <c r="I18" s="64"/>
      <c r="J18" s="84"/>
      <c r="K18" s="195"/>
      <c r="L18" s="188"/>
      <c r="M18" s="188"/>
      <c r="N18" s="188"/>
      <c r="O18" s="179"/>
    </row>
    <row r="19" spans="2:15" hidden="1">
      <c r="B19" s="177" t="s">
        <v>142</v>
      </c>
      <c r="F19" s="182">
        <v>5801054</v>
      </c>
      <c r="H19" s="179"/>
      <c r="I19" s="64"/>
      <c r="J19" s="84"/>
      <c r="K19" s="195"/>
      <c r="L19" s="188"/>
      <c r="M19" s="188"/>
      <c r="N19" s="188"/>
      <c r="O19" s="179"/>
    </row>
    <row r="20" spans="2:15" hidden="1">
      <c r="B20" s="177" t="s">
        <v>143</v>
      </c>
      <c r="F20" s="182">
        <v>467216</v>
      </c>
      <c r="H20" s="179"/>
      <c r="I20" s="64"/>
      <c r="J20" s="84"/>
      <c r="K20" s="195"/>
      <c r="L20" s="188"/>
      <c r="M20" s="188"/>
      <c r="N20" s="188"/>
      <c r="O20" s="179"/>
    </row>
    <row r="21" spans="2:15" hidden="1">
      <c r="B21" s="177" t="s">
        <v>184</v>
      </c>
      <c r="F21" s="182">
        <v>0</v>
      </c>
      <c r="H21" s="179"/>
      <c r="I21" s="64"/>
      <c r="J21" s="84"/>
      <c r="K21" s="195"/>
      <c r="L21" s="188"/>
      <c r="M21" s="188"/>
      <c r="N21" s="188"/>
      <c r="O21" s="179"/>
    </row>
    <row r="22" spans="2:15" ht="15.75" hidden="1" thickBot="1">
      <c r="F22" s="11">
        <f>SUM(F17:F21)</f>
        <v>23661191</v>
      </c>
      <c r="H22" s="179"/>
      <c r="I22" s="64"/>
      <c r="J22" s="84"/>
      <c r="K22" s="195"/>
      <c r="L22" s="188"/>
      <c r="M22" s="188"/>
      <c r="N22" s="188"/>
      <c r="O22" s="179"/>
    </row>
    <row r="23" spans="2:15" hidden="1">
      <c r="F23" s="196">
        <f>F22-F11</f>
        <v>6181843</v>
      </c>
      <c r="H23" s="179"/>
      <c r="I23" s="178"/>
      <c r="J23" s="179"/>
      <c r="K23" s="179"/>
      <c r="L23" s="179"/>
      <c r="M23" s="179"/>
      <c r="N23" s="179"/>
      <c r="O23" s="179"/>
    </row>
    <row r="24" spans="2:15" hidden="1">
      <c r="H24" s="179"/>
      <c r="I24" s="178"/>
      <c r="J24" s="179"/>
      <c r="K24" s="179"/>
      <c r="L24" s="179"/>
      <c r="M24" s="179"/>
      <c r="N24" s="179"/>
      <c r="O24" s="179"/>
    </row>
    <row r="25" spans="2:15">
      <c r="I25" s="178"/>
      <c r="J25" s="179"/>
      <c r="K25" s="179"/>
      <c r="L25" s="179"/>
      <c r="M25" s="179"/>
      <c r="N25" s="179"/>
      <c r="O25" s="179"/>
    </row>
    <row r="26" spans="2:15" ht="30">
      <c r="E26" s="180" t="s">
        <v>219</v>
      </c>
      <c r="F26" s="180" t="s">
        <v>178</v>
      </c>
      <c r="H26" s="179"/>
      <c r="I26" s="178"/>
      <c r="J26" s="179"/>
      <c r="K26" s="179"/>
      <c r="L26" s="179"/>
      <c r="M26" s="179"/>
      <c r="N26" s="179"/>
      <c r="O26" s="179"/>
    </row>
    <row r="27" spans="2:15">
      <c r="B27" s="176" t="s">
        <v>185</v>
      </c>
      <c r="H27" s="179"/>
      <c r="I27" s="178"/>
      <c r="J27" s="179"/>
      <c r="K27" s="179"/>
      <c r="L27" s="179"/>
      <c r="M27" s="179"/>
      <c r="N27" s="179"/>
    </row>
    <row r="28" spans="2:15">
      <c r="B28" s="177" t="s">
        <v>179</v>
      </c>
      <c r="E28" s="182">
        <v>11685185</v>
      </c>
      <c r="F28" s="182">
        <v>9045875</v>
      </c>
      <c r="H28" s="64"/>
      <c r="I28" s="175"/>
      <c r="J28" s="93"/>
      <c r="K28" s="189"/>
      <c r="L28" s="189"/>
      <c r="M28" s="189"/>
      <c r="N28" s="179"/>
    </row>
    <row r="29" spans="2:15">
      <c r="B29" s="177" t="s">
        <v>180</v>
      </c>
      <c r="E29" s="182">
        <f>3821075+1-974</f>
        <v>3820102</v>
      </c>
      <c r="F29" s="182">
        <v>5801053</v>
      </c>
      <c r="H29" s="64"/>
      <c r="I29" s="175"/>
      <c r="J29" s="93"/>
      <c r="K29" s="189"/>
      <c r="L29" s="189"/>
      <c r="M29" s="189"/>
      <c r="N29" s="179"/>
    </row>
    <row r="30" spans="2:15" ht="15.75" thickBot="1">
      <c r="E30" s="11">
        <f>SUM(E28:E29)</f>
        <v>15505287</v>
      </c>
      <c r="F30" s="11">
        <f>SUM(F28:F29)</f>
        <v>14846928</v>
      </c>
      <c r="H30" s="64"/>
      <c r="I30" s="175"/>
      <c r="J30" s="93"/>
      <c r="K30" s="189"/>
      <c r="L30" s="189"/>
      <c r="M30" s="189"/>
      <c r="N30" s="179"/>
    </row>
    <row r="31" spans="2:15" ht="15.75" thickTop="1">
      <c r="E31" s="196">
        <f>E30-ББ!C57</f>
        <v>0</v>
      </c>
      <c r="F31" s="196">
        <f>F30-ББ!E57</f>
        <v>0</v>
      </c>
      <c r="G31" s="191"/>
      <c r="H31" s="179"/>
      <c r="I31" s="179"/>
      <c r="J31" s="179"/>
      <c r="K31" s="179"/>
      <c r="L31" s="179"/>
      <c r="M31" s="179"/>
      <c r="N31" s="179"/>
    </row>
    <row r="32" spans="2:15">
      <c r="F32" s="182"/>
      <c r="H32" s="179"/>
      <c r="I32" s="179"/>
      <c r="J32" s="179"/>
      <c r="K32" s="179"/>
      <c r="L32" s="179"/>
      <c r="M32" s="179"/>
      <c r="N32" s="179"/>
    </row>
    <row r="33" spans="8:12">
      <c r="H33" s="179"/>
      <c r="I33" s="179"/>
      <c r="J33" s="179"/>
      <c r="K33" s="179"/>
      <c r="L33" s="17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zoomScale="70" zoomScaleNormal="70" workbookViewId="0">
      <selection activeCell="E9" sqref="E9"/>
    </sheetView>
  </sheetViews>
  <sheetFormatPr defaultColWidth="8.7109375" defaultRowHeight="12.75"/>
  <cols>
    <col min="1" max="4" width="8.7109375" style="2"/>
    <col min="5" max="5" width="27.5703125" style="2" customWidth="1"/>
    <col min="6" max="7" width="11.42578125" style="2" bestFit="1" customWidth="1"/>
    <col min="8" max="8" width="12.42578125" style="2" bestFit="1" customWidth="1"/>
    <col min="9" max="10" width="8.7109375" style="2"/>
    <col min="11" max="11" width="10.5703125" style="2" bestFit="1" customWidth="1"/>
    <col min="12" max="12" width="10.85546875" style="2" bestFit="1" customWidth="1"/>
    <col min="13" max="14" width="10.5703125" style="2" bestFit="1" customWidth="1"/>
    <col min="15" max="16384" width="8.7109375" style="2"/>
  </cols>
  <sheetData>
    <row r="2" spans="1:17">
      <c r="A2" s="29">
        <v>17</v>
      </c>
      <c r="B2" s="1" t="s">
        <v>186</v>
      </c>
      <c r="J2" s="30"/>
      <c r="K2" s="30"/>
      <c r="L2" s="30"/>
      <c r="M2" s="30"/>
      <c r="N2" s="30"/>
      <c r="O2" s="30"/>
      <c r="P2" s="30"/>
      <c r="Q2" s="30"/>
    </row>
    <row r="3" spans="1:17"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29" customFormat="1">
      <c r="E4" s="114" t="s">
        <v>191</v>
      </c>
      <c r="G4" s="201"/>
      <c r="H4" s="184"/>
      <c r="I4" s="185"/>
      <c r="J4" s="201"/>
      <c r="K4" s="201"/>
      <c r="L4" s="201"/>
      <c r="M4" s="201"/>
      <c r="N4" s="201"/>
      <c r="O4" s="201"/>
      <c r="P4" s="201"/>
      <c r="Q4" s="201"/>
    </row>
    <row r="5" spans="1:17" s="29" customFormat="1">
      <c r="B5" s="398" t="s">
        <v>375</v>
      </c>
      <c r="E5" s="400">
        <v>9263762</v>
      </c>
      <c r="G5" s="201"/>
      <c r="H5" s="184"/>
      <c r="I5" s="185"/>
      <c r="J5" s="201"/>
      <c r="K5" s="201"/>
      <c r="L5" s="201"/>
      <c r="M5" s="201"/>
      <c r="N5" s="201"/>
      <c r="O5" s="201"/>
      <c r="P5" s="201"/>
      <c r="Q5" s="201"/>
    </row>
    <row r="6" spans="1:17" s="29" customFormat="1">
      <c r="B6" s="399" t="s">
        <v>128</v>
      </c>
      <c r="E6" s="400">
        <v>0</v>
      </c>
      <c r="G6" s="201"/>
      <c r="H6" s="184"/>
      <c r="I6" s="185"/>
      <c r="J6" s="201"/>
      <c r="K6" s="201"/>
      <c r="L6" s="201"/>
      <c r="M6" s="201"/>
      <c r="N6" s="201"/>
      <c r="O6" s="201"/>
      <c r="P6" s="201"/>
      <c r="Q6" s="201"/>
    </row>
    <row r="7" spans="1:17" s="29" customFormat="1">
      <c r="B7" s="399" t="s">
        <v>189</v>
      </c>
      <c r="E7" s="400">
        <v>1316190</v>
      </c>
      <c r="G7" s="201"/>
      <c r="H7" s="184"/>
      <c r="I7" s="185"/>
      <c r="J7" s="201"/>
      <c r="K7" s="201"/>
      <c r="L7" s="201"/>
      <c r="M7" s="201"/>
      <c r="N7" s="201"/>
      <c r="O7" s="201"/>
      <c r="P7" s="201"/>
      <c r="Q7" s="201"/>
    </row>
    <row r="8" spans="1:17" s="29" customFormat="1">
      <c r="B8" s="399" t="s">
        <v>376</v>
      </c>
      <c r="E8" s="400">
        <v>705515</v>
      </c>
      <c r="G8" s="201"/>
      <c r="H8" s="184"/>
      <c r="I8" s="185"/>
      <c r="J8" s="201"/>
      <c r="K8" s="201"/>
      <c r="L8" s="201"/>
      <c r="M8" s="201"/>
      <c r="N8" s="201"/>
      <c r="O8" s="201"/>
      <c r="P8" s="201"/>
      <c r="Q8" s="201"/>
    </row>
    <row r="9" spans="1:17">
      <c r="B9" s="84" t="s">
        <v>176</v>
      </c>
      <c r="E9" s="401">
        <f>SUM(E5:E8)</f>
        <v>11285467</v>
      </c>
      <c r="G9" s="30"/>
      <c r="H9" s="64"/>
      <c r="I9" s="65"/>
      <c r="J9" s="84"/>
      <c r="K9" s="195"/>
      <c r="L9" s="202"/>
      <c r="M9" s="203"/>
      <c r="N9" s="203"/>
      <c r="O9" s="30"/>
      <c r="P9" s="30"/>
      <c r="Q9" s="30"/>
    </row>
    <row r="10" spans="1:17">
      <c r="B10" s="2" t="s">
        <v>128</v>
      </c>
      <c r="E10" s="21">
        <v>0</v>
      </c>
      <c r="G10" s="30"/>
      <c r="H10" s="65"/>
      <c r="I10" s="65"/>
      <c r="J10" s="84"/>
      <c r="K10" s="195"/>
      <c r="L10" s="202"/>
      <c r="M10" s="203"/>
      <c r="N10" s="203"/>
      <c r="O10" s="30"/>
      <c r="P10" s="30"/>
      <c r="Q10" s="30"/>
    </row>
    <row r="11" spans="1:17">
      <c r="B11" s="2" t="s">
        <v>189</v>
      </c>
      <c r="E11" s="21"/>
      <c r="G11" s="203"/>
      <c r="H11" s="64"/>
      <c r="I11" s="65"/>
      <c r="J11" s="84"/>
      <c r="K11" s="195"/>
      <c r="L11" s="202"/>
      <c r="M11" s="203"/>
      <c r="N11" s="203"/>
      <c r="O11" s="30"/>
      <c r="P11" s="30"/>
      <c r="Q11" s="30"/>
    </row>
    <row r="12" spans="1:17">
      <c r="B12" s="2" t="s">
        <v>190</v>
      </c>
      <c r="E12" s="21">
        <v>161310</v>
      </c>
      <c r="G12" s="30"/>
      <c r="H12" s="64"/>
      <c r="I12" s="65"/>
      <c r="J12" s="84"/>
      <c r="K12" s="195"/>
      <c r="L12" s="202"/>
      <c r="M12" s="203"/>
      <c r="N12" s="203"/>
      <c r="O12" s="30"/>
      <c r="P12" s="30"/>
      <c r="Q12" s="30"/>
    </row>
    <row r="13" spans="1:17" ht="13.5" thickBot="1">
      <c r="B13" s="1" t="s">
        <v>153</v>
      </c>
      <c r="E13" s="35">
        <f>SUM(E9:E12)</f>
        <v>11446777</v>
      </c>
      <c r="G13" s="30"/>
      <c r="H13" s="64"/>
      <c r="I13" s="64"/>
      <c r="J13" s="30"/>
      <c r="K13" s="195"/>
      <c r="L13" s="202"/>
      <c r="M13" s="203"/>
      <c r="N13" s="203"/>
      <c r="O13" s="30"/>
      <c r="P13" s="30"/>
      <c r="Q13" s="30"/>
    </row>
    <row r="14" spans="1:17" ht="13.5" thickTop="1">
      <c r="B14" s="33" t="s">
        <v>44</v>
      </c>
      <c r="E14" s="32">
        <f>E13-ББ!C48</f>
        <v>0</v>
      </c>
      <c r="G14" s="115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6:17"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6:17">
      <c r="F18" s="2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6:17"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6:17"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6:17">
      <c r="H21" s="30"/>
      <c r="K21" s="30"/>
      <c r="L21" s="30"/>
      <c r="M21" s="30"/>
      <c r="N21" s="30"/>
      <c r="O21" s="30"/>
      <c r="P21" s="30"/>
      <c r="Q21" s="30"/>
    </row>
    <row r="22" spans="6:17">
      <c r="H22" s="30"/>
    </row>
    <row r="23" spans="6:17">
      <c r="H23" s="30"/>
    </row>
    <row r="24" spans="6:17">
      <c r="H24" s="3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zoomScale="80" zoomScaleNormal="80" workbookViewId="0">
      <selection activeCell="F9" sqref="F9"/>
    </sheetView>
  </sheetViews>
  <sheetFormatPr defaultColWidth="8.7109375" defaultRowHeight="12"/>
  <cols>
    <col min="1" max="1" width="8.7109375" style="24"/>
    <col min="2" max="2" width="31.140625" style="24" customWidth="1"/>
    <col min="3" max="4" width="19.85546875" style="24" customWidth="1"/>
    <col min="5" max="7" width="11.85546875" style="24" bestFit="1" customWidth="1"/>
    <col min="8" max="8" width="12.85546875" style="24" hidden="1" customWidth="1"/>
    <col min="9" max="9" width="8.7109375" style="24"/>
    <col min="10" max="10" width="12.85546875" style="24" bestFit="1" customWidth="1"/>
    <col min="11" max="11" width="8.7109375" style="24"/>
    <col min="12" max="12" width="12.85546875" style="24" bestFit="1" customWidth="1"/>
    <col min="13" max="14" width="11.85546875" style="24" bestFit="1" customWidth="1"/>
    <col min="15" max="16384" width="8.7109375" style="24"/>
  </cols>
  <sheetData>
    <row r="2" spans="1:15">
      <c r="A2" s="119">
        <v>18</v>
      </c>
      <c r="B2" s="120" t="s">
        <v>192</v>
      </c>
    </row>
    <row r="3" spans="1:15">
      <c r="I3" s="26"/>
      <c r="J3" s="26"/>
    </row>
    <row r="4" spans="1:15" s="119" customFormat="1">
      <c r="D4" s="219" t="s">
        <v>191</v>
      </c>
      <c r="F4" s="219" t="s">
        <v>187</v>
      </c>
      <c r="H4" s="219" t="s">
        <v>188</v>
      </c>
      <c r="I4" s="220"/>
      <c r="J4" s="220"/>
      <c r="L4" s="220"/>
      <c r="M4" s="220"/>
      <c r="N4" s="220"/>
      <c r="O4" s="220"/>
    </row>
    <row r="5" spans="1:15">
      <c r="B5" s="24" t="s">
        <v>193</v>
      </c>
      <c r="D5" s="76">
        <f>D7+D8</f>
        <v>6816378</v>
      </c>
      <c r="F5" s="76">
        <f>F7+F8</f>
        <v>7818675</v>
      </c>
      <c r="H5" s="167">
        <v>12176834</v>
      </c>
      <c r="I5" s="221"/>
      <c r="J5" s="221"/>
      <c r="L5" s="26"/>
      <c r="M5" s="26"/>
      <c r="N5" s="26"/>
      <c r="O5" s="26"/>
    </row>
    <row r="6" spans="1:15" ht="12.75" thickBot="1">
      <c r="D6" s="174">
        <f>SUM(D5)</f>
        <v>6816378</v>
      </c>
      <c r="F6" s="174">
        <f>SUM(F5)</f>
        <v>7818675</v>
      </c>
      <c r="H6" s="174">
        <f>SUM(H5)</f>
        <v>12176834</v>
      </c>
      <c r="I6" s="221"/>
      <c r="J6" s="221"/>
      <c r="K6" s="26"/>
      <c r="L6" s="26"/>
      <c r="M6" s="26"/>
      <c r="N6" s="26"/>
      <c r="O6" s="26"/>
    </row>
    <row r="7" spans="1:15" ht="12.75" thickTop="1">
      <c r="B7" s="25" t="s">
        <v>115</v>
      </c>
      <c r="D7" s="133">
        <f>ББ!C45</f>
        <v>5906584</v>
      </c>
      <c r="F7" s="133">
        <v>5906584</v>
      </c>
      <c r="H7" s="222">
        <v>5788759</v>
      </c>
      <c r="I7" s="221"/>
      <c r="J7" s="64"/>
      <c r="K7" s="327"/>
      <c r="L7" s="218"/>
      <c r="M7" s="218"/>
      <c r="N7" s="221"/>
      <c r="O7" s="26"/>
    </row>
    <row r="8" spans="1:15">
      <c r="B8" s="25" t="s">
        <v>116</v>
      </c>
      <c r="D8" s="133">
        <f>ББ!C58</f>
        <v>909794</v>
      </c>
      <c r="F8" s="133">
        <v>1912091</v>
      </c>
      <c r="H8" s="222">
        <f>H6-H7</f>
        <v>6388075</v>
      </c>
      <c r="I8" s="221"/>
      <c r="J8" s="64"/>
      <c r="K8" s="327"/>
      <c r="L8" s="218"/>
      <c r="M8" s="218"/>
      <c r="N8" s="221"/>
      <c r="O8" s="26"/>
    </row>
    <row r="9" spans="1:15" s="135" customFormat="1">
      <c r="D9" s="225">
        <f>D6-D7-D8</f>
        <v>0</v>
      </c>
      <c r="F9" s="225">
        <f>F6-F7-F8</f>
        <v>0</v>
      </c>
      <c r="I9" s="223"/>
      <c r="J9" s="64"/>
      <c r="K9" s="327"/>
      <c r="L9" s="331"/>
      <c r="M9" s="331"/>
      <c r="N9" s="223"/>
      <c r="O9" s="134"/>
    </row>
    <row r="10" spans="1:15">
      <c r="C10" s="129"/>
      <c r="D10" s="129"/>
      <c r="E10" s="129"/>
      <c r="F10" s="129"/>
      <c r="G10" s="129"/>
      <c r="H10" s="224"/>
      <c r="I10" s="26"/>
      <c r="J10" s="26"/>
      <c r="K10" s="26"/>
      <c r="L10" s="26"/>
      <c r="M10" s="26"/>
      <c r="N10" s="26"/>
      <c r="O10" s="26"/>
    </row>
    <row r="11" spans="1:15">
      <c r="J11" s="26"/>
      <c r="K11" s="26"/>
      <c r="L11" s="26"/>
      <c r="M11" s="26"/>
      <c r="N11" s="26"/>
      <c r="O11" s="2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zoomScale="80" zoomScaleNormal="80" workbookViewId="0">
      <selection activeCell="A3" sqref="A3"/>
    </sheetView>
  </sheetViews>
  <sheetFormatPr defaultColWidth="8.7109375" defaultRowHeight="12.75"/>
  <cols>
    <col min="1" max="3" width="8.7109375" style="2"/>
    <col min="4" max="4" width="12.5703125" style="2" customWidth="1"/>
    <col min="5" max="5" width="20.5703125" style="2" customWidth="1"/>
    <col min="6" max="6" width="12.7109375" style="2" customWidth="1"/>
    <col min="7" max="7" width="9.85546875" style="2" bestFit="1" customWidth="1"/>
    <col min="8" max="16384" width="8.7109375" style="2"/>
  </cols>
  <sheetData>
    <row r="2" spans="1:15">
      <c r="A2" s="29">
        <v>19</v>
      </c>
      <c r="B2" s="1" t="s">
        <v>194</v>
      </c>
    </row>
    <row r="3" spans="1:15">
      <c r="H3" s="30"/>
      <c r="I3" s="30"/>
      <c r="J3" s="30"/>
      <c r="K3" s="30"/>
      <c r="L3" s="30"/>
      <c r="M3" s="30"/>
      <c r="N3" s="30"/>
    </row>
    <row r="4" spans="1:15" s="96" customFormat="1" ht="25.5">
      <c r="D4" s="97" t="s">
        <v>197</v>
      </c>
      <c r="E4" s="101"/>
      <c r="F4" s="97" t="s">
        <v>178</v>
      </c>
      <c r="H4" s="108"/>
      <c r="I4" s="108"/>
      <c r="J4" s="108"/>
      <c r="K4" s="108"/>
      <c r="L4" s="108"/>
      <c r="M4" s="108"/>
      <c r="N4" s="108"/>
      <c r="O4" s="108"/>
    </row>
    <row r="5" spans="1:15" s="96" customFormat="1">
      <c r="B5" s="2" t="s">
        <v>195</v>
      </c>
      <c r="C5" s="2"/>
      <c r="D5" s="98">
        <v>4345753</v>
      </c>
      <c r="E5" s="2"/>
      <c r="F5" s="98">
        <v>3152690</v>
      </c>
      <c r="G5" s="204"/>
      <c r="H5" s="84"/>
      <c r="I5" s="327"/>
      <c r="J5" s="65"/>
      <c r="K5" s="205"/>
      <c r="L5" s="205"/>
      <c r="M5" s="205"/>
      <c r="N5" s="108"/>
      <c r="O5" s="108"/>
    </row>
    <row r="6" spans="1:15" s="96" customFormat="1">
      <c r="B6" s="2" t="s">
        <v>196</v>
      </c>
      <c r="C6" s="2"/>
      <c r="D6" s="98">
        <v>1740046</v>
      </c>
      <c r="E6" s="2"/>
      <c r="F6" s="98">
        <v>1434748</v>
      </c>
      <c r="G6" s="204"/>
      <c r="H6" s="84"/>
      <c r="I6" s="327"/>
      <c r="J6" s="65"/>
      <c r="K6" s="205"/>
      <c r="L6" s="205"/>
      <c r="M6" s="205"/>
      <c r="N6" s="108"/>
      <c r="O6" s="108"/>
    </row>
    <row r="7" spans="1:15" ht="13.5" thickBot="1">
      <c r="D7" s="99">
        <f>SUM(D5:D6)</f>
        <v>6085799</v>
      </c>
      <c r="F7" s="99">
        <f>SUM(F5:F6)</f>
        <v>4587438</v>
      </c>
      <c r="H7" s="84"/>
      <c r="I7" s="327"/>
      <c r="J7" s="65"/>
      <c r="K7" s="205"/>
      <c r="L7" s="205"/>
      <c r="M7" s="205"/>
      <c r="N7" s="30"/>
      <c r="O7" s="30"/>
    </row>
    <row r="8" spans="1:15" ht="13.5" thickTop="1">
      <c r="B8" s="33" t="s">
        <v>44</v>
      </c>
      <c r="D8" s="137">
        <f>ББ!C59-D7</f>
        <v>0</v>
      </c>
      <c r="F8" s="137">
        <f>F7-ББ!E59</f>
        <v>0</v>
      </c>
      <c r="H8" s="30"/>
      <c r="I8" s="30"/>
      <c r="J8" s="30"/>
      <c r="K8" s="30"/>
      <c r="L8" s="30"/>
      <c r="M8" s="30"/>
      <c r="N8" s="30"/>
      <c r="O8" s="30"/>
    </row>
    <row r="9" spans="1:15">
      <c r="D9" s="21"/>
      <c r="H9" s="30"/>
      <c r="I9" s="30"/>
      <c r="J9" s="30"/>
      <c r="K9" s="30"/>
      <c r="L9" s="30"/>
      <c r="M9" s="30"/>
      <c r="N9" s="30"/>
      <c r="O9" s="30"/>
    </row>
    <row r="10" spans="1:15">
      <c r="H10" s="30"/>
      <c r="I10" s="30"/>
      <c r="J10" s="30"/>
      <c r="K10" s="30"/>
      <c r="L10" s="30"/>
      <c r="M10" s="30"/>
      <c r="N10" s="30"/>
      <c r="O10" s="30"/>
    </row>
    <row r="11" spans="1:15">
      <c r="H11" s="30"/>
      <c r="I11" s="30"/>
      <c r="J11" s="30"/>
      <c r="K11" s="30"/>
      <c r="L11" s="30"/>
      <c r="M11" s="30"/>
      <c r="N11" s="30"/>
      <c r="O11" s="30"/>
    </row>
    <row r="12" spans="1:15">
      <c r="H12" s="30"/>
      <c r="I12" s="30"/>
      <c r="J12" s="30"/>
      <c r="K12" s="30"/>
      <c r="L12" s="30"/>
      <c r="M12" s="30"/>
      <c r="N12" s="3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zoomScale="70" zoomScaleNormal="70" workbookViewId="0">
      <selection activeCell="G10" sqref="G10"/>
    </sheetView>
  </sheetViews>
  <sheetFormatPr defaultColWidth="8.7109375" defaultRowHeight="15"/>
  <cols>
    <col min="1" max="5" width="8.7109375" style="177"/>
    <col min="6" max="6" width="21.28515625" style="177" customWidth="1"/>
    <col min="7" max="7" width="8.7109375" style="177"/>
    <col min="8" max="8" width="18" style="177" customWidth="1"/>
    <col min="9" max="16384" width="8.7109375" style="177"/>
  </cols>
  <sheetData>
    <row r="2" spans="1:18">
      <c r="A2" s="176">
        <v>20</v>
      </c>
      <c r="B2" s="176" t="s">
        <v>198</v>
      </c>
    </row>
    <row r="4" spans="1:18" ht="30">
      <c r="F4" s="180" t="s">
        <v>203</v>
      </c>
      <c r="H4" s="180" t="s">
        <v>178</v>
      </c>
      <c r="K4" s="179"/>
      <c r="L4" s="179"/>
      <c r="M4" s="179"/>
      <c r="N4" s="179"/>
      <c r="O4" s="179"/>
      <c r="P4" s="179"/>
      <c r="Q4" s="179"/>
      <c r="R4" s="179"/>
    </row>
    <row r="5" spans="1:18">
      <c r="B5" s="177" t="s">
        <v>181</v>
      </c>
      <c r="F5" s="182">
        <v>1368883</v>
      </c>
      <c r="G5" s="182"/>
      <c r="H5" s="182">
        <v>1415844</v>
      </c>
      <c r="K5" s="64"/>
      <c r="L5" s="65"/>
      <c r="M5" s="179"/>
      <c r="N5" s="189"/>
      <c r="O5" s="189"/>
      <c r="P5" s="179"/>
      <c r="Q5" s="179"/>
      <c r="R5" s="179"/>
    </row>
    <row r="6" spans="1:18">
      <c r="B6" s="177" t="s">
        <v>182</v>
      </c>
      <c r="F6" s="182">
        <v>1074601</v>
      </c>
      <c r="G6" s="182"/>
      <c r="H6" s="182">
        <v>898050</v>
      </c>
      <c r="K6" s="64"/>
      <c r="L6" s="65"/>
      <c r="M6" s="179"/>
      <c r="N6" s="189"/>
      <c r="O6" s="189"/>
      <c r="P6" s="179"/>
      <c r="Q6" s="179"/>
      <c r="R6" s="179"/>
    </row>
    <row r="7" spans="1:18">
      <c r="B7" s="177" t="s">
        <v>183</v>
      </c>
      <c r="F7" s="182">
        <v>710106</v>
      </c>
      <c r="G7" s="182"/>
      <c r="H7" s="182">
        <v>598005</v>
      </c>
      <c r="K7" s="64"/>
      <c r="L7" s="65"/>
      <c r="M7" s="179"/>
      <c r="N7" s="189"/>
      <c r="O7" s="189"/>
      <c r="P7" s="179"/>
      <c r="Q7" s="179"/>
      <c r="R7" s="179"/>
    </row>
    <row r="8" spans="1:18" ht="15.75" thickBot="1">
      <c r="F8" s="11">
        <f>SUM(F5:F7)</f>
        <v>3153590</v>
      </c>
      <c r="H8" s="11">
        <f>SUM(H5:H7)</f>
        <v>2911899</v>
      </c>
      <c r="K8" s="64"/>
      <c r="L8" s="65"/>
      <c r="M8" s="179"/>
      <c r="N8" s="189"/>
      <c r="O8" s="189"/>
      <c r="P8" s="179"/>
      <c r="Q8" s="179"/>
      <c r="R8" s="179"/>
    </row>
    <row r="9" spans="1:18" s="22" customFormat="1" ht="15.75" thickTop="1">
      <c r="C9" s="22" t="s">
        <v>44</v>
      </c>
      <c r="F9" s="200">
        <f>ББ!C63-F8</f>
        <v>0</v>
      </c>
      <c r="H9" s="200">
        <f>ББ!E63-H8</f>
        <v>0</v>
      </c>
      <c r="K9" s="260"/>
      <c r="L9" s="260"/>
      <c r="M9" s="260"/>
      <c r="N9" s="260"/>
      <c r="O9" s="260"/>
      <c r="P9" s="260"/>
      <c r="Q9" s="260"/>
      <c r="R9" s="260"/>
    </row>
    <row r="10" spans="1:18">
      <c r="K10" s="179"/>
      <c r="L10" s="179"/>
      <c r="M10" s="179"/>
      <c r="N10" s="179"/>
      <c r="O10" s="179"/>
      <c r="P10" s="179"/>
      <c r="Q10" s="179"/>
      <c r="R10" s="179"/>
    </row>
    <row r="11" spans="1:18">
      <c r="K11" s="179"/>
      <c r="L11" s="179"/>
      <c r="M11" s="179"/>
      <c r="N11" s="179"/>
      <c r="O11" s="179"/>
      <c r="P11" s="179"/>
      <c r="Q11" s="179"/>
      <c r="R11" s="179"/>
    </row>
    <row r="12" spans="1:18">
      <c r="K12" s="179"/>
      <c r="L12" s="179"/>
      <c r="M12" s="179"/>
      <c r="N12" s="179"/>
      <c r="O12" s="179"/>
      <c r="P12" s="179"/>
      <c r="Q12" s="179"/>
      <c r="R12" s="179"/>
    </row>
    <row r="13" spans="1:18">
      <c r="K13" s="179"/>
      <c r="L13" s="179"/>
      <c r="M13" s="179"/>
      <c r="N13" s="179"/>
      <c r="O13" s="179"/>
      <c r="P13" s="179"/>
      <c r="Q13" s="179"/>
      <c r="R13" s="179"/>
    </row>
    <row r="14" spans="1:18">
      <c r="K14" s="179"/>
      <c r="L14" s="179"/>
      <c r="M14" s="179"/>
      <c r="N14" s="179"/>
      <c r="O14" s="179"/>
      <c r="P14" s="179"/>
      <c r="Q14" s="179"/>
      <c r="R14" s="1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showGridLines="0" tabSelected="1" topLeftCell="A24" zoomScale="70" zoomScaleNormal="70" workbookViewId="0">
      <selection activeCell="J81" sqref="J81"/>
    </sheetView>
  </sheetViews>
  <sheetFormatPr defaultColWidth="9.140625" defaultRowHeight="12.75"/>
  <cols>
    <col min="1" max="1" width="61.7109375" style="354" customWidth="1"/>
    <col min="2" max="2" width="24.85546875" style="306" customWidth="1"/>
    <col min="3" max="3" width="3.42578125" style="306" customWidth="1"/>
    <col min="4" max="4" width="16.5703125" style="307" customWidth="1"/>
    <col min="5" max="5" width="4.28515625" style="306" customWidth="1"/>
    <col min="6" max="6" width="26" style="306" customWidth="1"/>
    <col min="7" max="16384" width="9.140625" style="306"/>
  </cols>
  <sheetData>
    <row r="1" spans="1:12">
      <c r="A1" s="432" t="s">
        <v>336</v>
      </c>
      <c r="B1" s="307"/>
      <c r="C1" s="307"/>
      <c r="E1" s="307"/>
    </row>
    <row r="2" spans="1:12">
      <c r="A2" s="433"/>
      <c r="B2" s="307" t="s">
        <v>337</v>
      </c>
      <c r="C2" s="307"/>
      <c r="E2" s="307"/>
    </row>
    <row r="3" spans="1:12" ht="59.1" customHeight="1">
      <c r="A3" s="434" t="s">
        <v>353</v>
      </c>
      <c r="B3" s="434"/>
      <c r="C3" s="307"/>
      <c r="E3" s="307"/>
    </row>
    <row r="4" spans="1:12" s="308" customFormat="1" ht="12.95" customHeight="1">
      <c r="A4" s="435"/>
      <c r="B4" s="435"/>
      <c r="C4" s="309"/>
      <c r="D4" s="309"/>
      <c r="E4" s="309"/>
    </row>
    <row r="5" spans="1:12" ht="12.95" customHeight="1">
      <c r="A5" s="435"/>
      <c r="B5" s="435"/>
      <c r="C5" s="307"/>
      <c r="E5" s="307"/>
      <c r="G5" s="311"/>
      <c r="H5" s="311"/>
      <c r="I5" s="311"/>
      <c r="J5" s="311"/>
      <c r="K5" s="311"/>
      <c r="L5" s="311"/>
    </row>
    <row r="6" spans="1:12" ht="12.95" customHeight="1">
      <c r="A6" s="435"/>
      <c r="B6" s="435"/>
      <c r="C6" s="307"/>
      <c r="E6" s="307"/>
      <c r="F6" s="307"/>
      <c r="G6" s="311"/>
      <c r="H6" s="311"/>
      <c r="I6" s="311"/>
      <c r="J6" s="311"/>
      <c r="K6" s="311"/>
      <c r="L6" s="311"/>
    </row>
    <row r="7" spans="1:12">
      <c r="A7" s="433"/>
      <c r="B7" s="307"/>
      <c r="C7" s="307"/>
      <c r="E7" s="307"/>
      <c r="F7" s="307"/>
      <c r="G7" s="311"/>
      <c r="H7" s="311"/>
      <c r="I7" s="311"/>
      <c r="J7" s="311"/>
      <c r="K7" s="311"/>
      <c r="L7" s="311"/>
    </row>
    <row r="8" spans="1:12" s="354" customFormat="1" ht="25.5">
      <c r="A8" s="356" t="s">
        <v>339</v>
      </c>
      <c r="B8" s="97" t="s">
        <v>351</v>
      </c>
      <c r="C8" s="433"/>
      <c r="D8" s="211" t="s">
        <v>352</v>
      </c>
      <c r="E8" s="433"/>
      <c r="F8" s="355"/>
    </row>
    <row r="9" spans="1:12">
      <c r="A9" s="353" t="s">
        <v>284</v>
      </c>
      <c r="B9" s="419"/>
      <c r="E9" s="307"/>
      <c r="F9" s="307"/>
    </row>
    <row r="10" spans="1:12" s="311" customFormat="1">
      <c r="A10" s="354" t="s">
        <v>285</v>
      </c>
      <c r="B10" s="420">
        <v>-4085528</v>
      </c>
      <c r="C10" s="306"/>
      <c r="D10" s="420">
        <v>1024199</v>
      </c>
      <c r="E10" s="390"/>
      <c r="F10" s="312"/>
    </row>
    <row r="11" spans="1:12" s="311" customFormat="1">
      <c r="A11" s="354"/>
      <c r="B11" s="420"/>
      <c r="C11" s="306"/>
      <c r="D11" s="420"/>
      <c r="E11" s="391"/>
      <c r="F11" s="312"/>
    </row>
    <row r="12" spans="1:12" s="311" customFormat="1">
      <c r="A12" s="353" t="s">
        <v>286</v>
      </c>
      <c r="B12" s="420"/>
      <c r="C12" s="306"/>
      <c r="D12" s="420"/>
      <c r="E12" s="391"/>
      <c r="F12" s="312"/>
    </row>
    <row r="13" spans="1:12">
      <c r="A13" s="354" t="s">
        <v>287</v>
      </c>
      <c r="B13" s="420">
        <v>2334526</v>
      </c>
      <c r="D13" s="420">
        <v>1802483</v>
      </c>
      <c r="E13" s="390"/>
    </row>
    <row r="14" spans="1:12" ht="25.5">
      <c r="A14" s="354" t="s">
        <v>288</v>
      </c>
      <c r="B14" s="420">
        <v>-941</v>
      </c>
      <c r="D14" s="420">
        <v>3344</v>
      </c>
      <c r="E14" s="390"/>
    </row>
    <row r="15" spans="1:12">
      <c r="A15" s="354" t="s">
        <v>56</v>
      </c>
      <c r="B15" s="420">
        <v>1071437</v>
      </c>
      <c r="D15" s="420">
        <v>5177116</v>
      </c>
      <c r="E15" s="390"/>
    </row>
    <row r="16" spans="1:12">
      <c r="A16" s="404" t="s">
        <v>55</v>
      </c>
      <c r="B16" s="420">
        <v>-83151</v>
      </c>
      <c r="D16" s="420">
        <v>-39521</v>
      </c>
      <c r="E16" s="390"/>
    </row>
    <row r="17" spans="1:6">
      <c r="A17" s="354" t="s">
        <v>289</v>
      </c>
      <c r="B17" s="420">
        <v>0</v>
      </c>
      <c r="D17" s="420">
        <v>0</v>
      </c>
      <c r="E17" s="390"/>
    </row>
    <row r="18" spans="1:6" ht="25.5">
      <c r="A18" s="354" t="s">
        <v>290</v>
      </c>
      <c r="B18" s="420">
        <v>0</v>
      </c>
      <c r="D18" s="420">
        <v>0</v>
      </c>
      <c r="E18" s="390"/>
    </row>
    <row r="19" spans="1:6">
      <c r="A19" s="354" t="s">
        <v>291</v>
      </c>
      <c r="B19" s="420">
        <v>13513015</v>
      </c>
      <c r="D19" s="420">
        <v>-183541</v>
      </c>
      <c r="E19" s="390"/>
    </row>
    <row r="20" spans="1:6">
      <c r="A20" s="354" t="s">
        <v>292</v>
      </c>
      <c r="B20" s="420">
        <v>0</v>
      </c>
      <c r="D20" s="420">
        <v>22144</v>
      </c>
      <c r="E20" s="390"/>
    </row>
    <row r="21" spans="1:6">
      <c r="A21" s="354" t="s">
        <v>293</v>
      </c>
      <c r="B21" s="420">
        <v>-58893</v>
      </c>
      <c r="D21" s="420">
        <v>-234711</v>
      </c>
      <c r="E21" s="390"/>
    </row>
    <row r="22" spans="1:6" ht="25.5">
      <c r="A22" s="354" t="s">
        <v>294</v>
      </c>
      <c r="B22" s="420">
        <v>119869</v>
      </c>
      <c r="D22" s="420">
        <v>-3548</v>
      </c>
      <c r="E22" s="390"/>
    </row>
    <row r="23" spans="1:6" ht="25.5">
      <c r="A23" s="354" t="s">
        <v>295</v>
      </c>
      <c r="B23" s="420">
        <v>14862</v>
      </c>
      <c r="D23" s="420">
        <v>0</v>
      </c>
      <c r="E23" s="390"/>
    </row>
    <row r="24" spans="1:6">
      <c r="A24" s="354" t="s">
        <v>248</v>
      </c>
      <c r="B24" s="420">
        <v>236777</v>
      </c>
      <c r="D24" s="420">
        <v>329246</v>
      </c>
      <c r="F24" s="307"/>
    </row>
    <row r="25" spans="1:6" ht="13.5" thickBot="1">
      <c r="B25" s="313">
        <f>SUM(B10:B24)</f>
        <v>13061973</v>
      </c>
      <c r="D25" s="313">
        <f>SUM(D10:D24)</f>
        <v>7897211</v>
      </c>
      <c r="E25" s="307"/>
      <c r="F25" s="307"/>
    </row>
    <row r="26" spans="1:6" ht="12.75" customHeight="1" thickTop="1">
      <c r="F26" s="312"/>
    </row>
    <row r="27" spans="1:6" ht="12.75" customHeight="1">
      <c r="A27" s="353" t="s">
        <v>296</v>
      </c>
      <c r="E27" s="307"/>
      <c r="F27" s="312"/>
    </row>
    <row r="28" spans="1:6" ht="12.75" customHeight="1">
      <c r="A28" s="354" t="s">
        <v>297</v>
      </c>
      <c r="B28" s="420">
        <v>24397</v>
      </c>
      <c r="D28" s="420">
        <v>-3334625</v>
      </c>
      <c r="E28" s="307"/>
      <c r="F28" s="307"/>
    </row>
    <row r="29" spans="1:6">
      <c r="A29" s="354" t="s">
        <v>298</v>
      </c>
      <c r="B29" s="420">
        <v>3307463</v>
      </c>
      <c r="D29" s="420">
        <v>577043</v>
      </c>
      <c r="E29" s="307"/>
      <c r="F29" s="307"/>
    </row>
    <row r="30" spans="1:6">
      <c r="A30" s="354" t="s">
        <v>299</v>
      </c>
      <c r="B30" s="420">
        <v>3008973</v>
      </c>
      <c r="D30" s="420">
        <v>317235</v>
      </c>
      <c r="E30" s="307"/>
      <c r="F30" s="307"/>
    </row>
    <row r="31" spans="1:6">
      <c r="A31" s="354" t="s">
        <v>300</v>
      </c>
      <c r="B31" s="420">
        <v>-533067</v>
      </c>
      <c r="D31" s="420">
        <v>17885</v>
      </c>
      <c r="E31" s="307"/>
      <c r="F31" s="307"/>
    </row>
    <row r="32" spans="1:6">
      <c r="A32" s="354" t="s">
        <v>301</v>
      </c>
      <c r="B32" s="420">
        <v>-2790492</v>
      </c>
      <c r="D32" s="420">
        <v>-429151</v>
      </c>
      <c r="E32" s="307"/>
      <c r="F32" s="307"/>
    </row>
    <row r="33" spans="1:6">
      <c r="A33" s="354" t="s">
        <v>302</v>
      </c>
      <c r="B33" s="420">
        <v>-371111</v>
      </c>
      <c r="D33" s="420">
        <v>-689097</v>
      </c>
      <c r="E33" s="307"/>
      <c r="F33" s="307"/>
    </row>
    <row r="34" spans="1:6">
      <c r="A34" s="354" t="s">
        <v>303</v>
      </c>
      <c r="B34" s="420">
        <v>236394</v>
      </c>
      <c r="D34" s="420">
        <v>153946</v>
      </c>
      <c r="E34" s="307"/>
      <c r="F34" s="307"/>
    </row>
    <row r="35" spans="1:6">
      <c r="A35" s="354" t="s">
        <v>304</v>
      </c>
      <c r="B35" s="420">
        <v>-1002297</v>
      </c>
      <c r="D35" s="420">
        <v>442796</v>
      </c>
      <c r="E35" s="307"/>
      <c r="F35" s="307"/>
    </row>
    <row r="36" spans="1:6">
      <c r="A36" s="354" t="s">
        <v>305</v>
      </c>
      <c r="B36" s="420">
        <v>1493892</v>
      </c>
      <c r="D36" s="420">
        <v>-673830</v>
      </c>
      <c r="E36" s="307"/>
      <c r="F36" s="307"/>
    </row>
    <row r="37" spans="1:6">
      <c r="F37" s="307"/>
    </row>
    <row r="38" spans="1:6">
      <c r="E38" s="392"/>
      <c r="F38" s="307"/>
    </row>
    <row r="39" spans="1:6">
      <c r="A39" s="353" t="s">
        <v>306</v>
      </c>
      <c r="B39" s="310">
        <f>SUM(B25:B36)</f>
        <v>16436125</v>
      </c>
      <c r="D39" s="310">
        <f>SUM(D25:D36)</f>
        <v>4279413</v>
      </c>
      <c r="E39" s="307"/>
      <c r="F39" s="314"/>
    </row>
    <row r="40" spans="1:6">
      <c r="E40" s="307"/>
      <c r="F40" s="314"/>
    </row>
    <row r="41" spans="1:6">
      <c r="A41" s="354" t="s">
        <v>307</v>
      </c>
      <c r="B41" s="420">
        <v>-821066</v>
      </c>
      <c r="D41" s="420">
        <v>-46328</v>
      </c>
      <c r="E41" s="307"/>
      <c r="F41" s="307"/>
    </row>
    <row r="42" spans="1:6">
      <c r="A42" s="404" t="s">
        <v>308</v>
      </c>
      <c r="B42" s="420">
        <v>43197</v>
      </c>
      <c r="D42" s="420">
        <v>34259</v>
      </c>
      <c r="E42" s="307"/>
      <c r="F42" s="307"/>
    </row>
    <row r="43" spans="1:6">
      <c r="E43" s="307"/>
      <c r="F43" s="307"/>
    </row>
    <row r="44" spans="1:6">
      <c r="E44" s="314"/>
      <c r="F44" s="312"/>
    </row>
    <row r="45" spans="1:6" ht="13.5" thickBot="1">
      <c r="A45" s="353" t="s">
        <v>309</v>
      </c>
      <c r="B45" s="313">
        <f>SUM(B39:B42)</f>
        <v>15658256</v>
      </c>
      <c r="D45" s="313">
        <f>SUM(D39:D42)</f>
        <v>4267344</v>
      </c>
      <c r="E45" s="307"/>
      <c r="F45" s="312"/>
    </row>
    <row r="46" spans="1:6" ht="13.5" thickTop="1">
      <c r="E46" s="307"/>
      <c r="F46" s="312"/>
    </row>
    <row r="47" spans="1:6">
      <c r="E47" s="307"/>
      <c r="F47" s="312"/>
    </row>
    <row r="48" spans="1:6">
      <c r="A48" s="353" t="s">
        <v>310</v>
      </c>
      <c r="E48" s="307"/>
    </row>
    <row r="49" spans="1:6">
      <c r="A49" s="354" t="s">
        <v>311</v>
      </c>
      <c r="B49" s="420">
        <v>-21428284</v>
      </c>
      <c r="C49" s="315"/>
      <c r="D49" s="420">
        <v>-1959256</v>
      </c>
      <c r="E49" s="307"/>
      <c r="F49" s="312"/>
    </row>
    <row r="50" spans="1:6">
      <c r="A50" s="354" t="s">
        <v>312</v>
      </c>
      <c r="B50" s="420">
        <v>-2731</v>
      </c>
      <c r="C50" s="315"/>
      <c r="D50" s="420">
        <v>-15871</v>
      </c>
      <c r="E50" s="307"/>
      <c r="F50" s="312"/>
    </row>
    <row r="51" spans="1:6">
      <c r="A51" s="354" t="s">
        <v>313</v>
      </c>
      <c r="B51" s="420">
        <v>20000</v>
      </c>
      <c r="C51" s="315"/>
      <c r="D51" s="420">
        <v>0</v>
      </c>
      <c r="E51" s="307"/>
      <c r="F51" s="312"/>
    </row>
    <row r="52" spans="1:6">
      <c r="A52" s="354" t="s">
        <v>314</v>
      </c>
      <c r="B52" s="420">
        <v>108985</v>
      </c>
      <c r="C52" s="315"/>
      <c r="D52" s="420">
        <v>32782</v>
      </c>
      <c r="E52" s="307"/>
      <c r="F52" s="312"/>
    </row>
    <row r="53" spans="1:6">
      <c r="A53" s="354" t="s">
        <v>315</v>
      </c>
      <c r="B53" s="420">
        <v>0</v>
      </c>
      <c r="C53" s="315"/>
      <c r="D53" s="420">
        <v>0</v>
      </c>
      <c r="E53" s="307"/>
      <c r="F53" s="312"/>
    </row>
    <row r="54" spans="1:6">
      <c r="A54" s="354" t="s">
        <v>316</v>
      </c>
      <c r="B54" s="420">
        <v>-18080</v>
      </c>
      <c r="C54" s="315"/>
      <c r="D54" s="420">
        <v>0</v>
      </c>
      <c r="E54" s="307"/>
      <c r="F54" s="312"/>
    </row>
    <row r="55" spans="1:6">
      <c r="E55" s="307"/>
      <c r="F55" s="316"/>
    </row>
    <row r="56" spans="1:6" ht="26.25" thickBot="1">
      <c r="A56" s="353" t="s">
        <v>317</v>
      </c>
      <c r="B56" s="421">
        <f>SUM(B49:B55)</f>
        <v>-21320110</v>
      </c>
      <c r="C56" s="416"/>
      <c r="D56" s="421">
        <f>SUM(D49:D55)</f>
        <v>-1942345</v>
      </c>
      <c r="E56" s="307"/>
      <c r="F56" s="312"/>
    </row>
    <row r="57" spans="1:6" ht="13.5" thickTop="1">
      <c r="E57" s="307"/>
      <c r="F57" s="312"/>
    </row>
    <row r="58" spans="1:6">
      <c r="A58" s="353" t="s">
        <v>318</v>
      </c>
      <c r="E58" s="307"/>
      <c r="F58" s="312"/>
    </row>
    <row r="59" spans="1:6">
      <c r="A59" s="354" t="s">
        <v>319</v>
      </c>
      <c r="B59" s="420">
        <v>19021542</v>
      </c>
      <c r="C59" s="315"/>
      <c r="D59" s="420">
        <v>0</v>
      </c>
      <c r="E59" s="307"/>
      <c r="F59" s="312"/>
    </row>
    <row r="60" spans="1:6">
      <c r="A60" s="354" t="s">
        <v>320</v>
      </c>
      <c r="B60" s="420">
        <v>-19281</v>
      </c>
      <c r="C60" s="315"/>
      <c r="D60" s="420">
        <v>-8817293</v>
      </c>
      <c r="E60" s="307"/>
      <c r="F60" s="312"/>
    </row>
    <row r="61" spans="1:6">
      <c r="A61" s="354" t="s">
        <v>321</v>
      </c>
      <c r="B61" s="420">
        <v>-4497</v>
      </c>
      <c r="C61" s="315"/>
      <c r="D61" s="420">
        <v>-25769</v>
      </c>
      <c r="E61" s="307"/>
      <c r="F61" s="312"/>
    </row>
    <row r="62" spans="1:6">
      <c r="A62" s="354" t="s">
        <v>175</v>
      </c>
      <c r="B62" s="420">
        <v>-778555</v>
      </c>
      <c r="D62" s="420">
        <v>-7566440</v>
      </c>
      <c r="E62" s="307"/>
      <c r="F62" s="316"/>
    </row>
    <row r="63" spans="1:6" ht="13.5" thickBot="1">
      <c r="B63" s="313">
        <f>SUM(B59:B62)</f>
        <v>18219209</v>
      </c>
      <c r="D63" s="417">
        <f>SUM(D59:D62)</f>
        <v>-16409502</v>
      </c>
      <c r="E63" s="307"/>
      <c r="F63" s="312"/>
    </row>
    <row r="64" spans="1:6" ht="13.5" thickTop="1">
      <c r="B64" s="314"/>
      <c r="D64" s="314"/>
      <c r="E64" s="307"/>
      <c r="F64" s="312"/>
    </row>
    <row r="65" spans="1:6">
      <c r="A65" s="353" t="s">
        <v>322</v>
      </c>
      <c r="D65" s="314"/>
      <c r="E65" s="307"/>
      <c r="F65" s="316"/>
    </row>
    <row r="66" spans="1:6">
      <c r="A66" s="354" t="s">
        <v>323</v>
      </c>
      <c r="B66" s="310">
        <f>+B56+B45+B63</f>
        <v>12557355</v>
      </c>
      <c r="D66" s="418">
        <f>+D56+D45+D63</f>
        <v>-14084503</v>
      </c>
      <c r="E66" s="307"/>
      <c r="F66" s="312"/>
    </row>
    <row r="67" spans="1:6">
      <c r="E67" s="307"/>
      <c r="F67" s="312"/>
    </row>
    <row r="68" spans="1:6">
      <c r="A68" s="354" t="s">
        <v>324</v>
      </c>
      <c r="B68" s="420">
        <v>2626537</v>
      </c>
      <c r="D68" s="420">
        <v>-266284</v>
      </c>
      <c r="E68" s="307"/>
      <c r="F68" s="312"/>
    </row>
    <row r="69" spans="1:6">
      <c r="A69" s="354" t="s">
        <v>325</v>
      </c>
      <c r="B69" s="420">
        <v>-39053</v>
      </c>
      <c r="D69" s="420">
        <v>0</v>
      </c>
      <c r="E69" s="314"/>
      <c r="F69" s="312"/>
    </row>
    <row r="70" spans="1:6">
      <c r="A70" s="354" t="s">
        <v>326</v>
      </c>
      <c r="B70" s="420">
        <v>6439291</v>
      </c>
      <c r="D70" s="314">
        <v>18584585</v>
      </c>
      <c r="E70" s="317"/>
      <c r="F70" s="314"/>
    </row>
    <row r="71" spans="1:6" ht="13.5" thickBot="1">
      <c r="A71" s="354" t="s">
        <v>328</v>
      </c>
      <c r="B71" s="313">
        <f>B70+B68+B66+B69</f>
        <v>21584130</v>
      </c>
      <c r="D71" s="313">
        <f>D70+D68+D66+D69</f>
        <v>4233798</v>
      </c>
      <c r="E71" s="307"/>
      <c r="F71" s="307"/>
    </row>
    <row r="72" spans="1:6" ht="13.5" thickTop="1">
      <c r="A72" s="405"/>
      <c r="B72" s="319"/>
      <c r="D72" s="318"/>
      <c r="E72" s="307"/>
      <c r="F72" s="307"/>
    </row>
    <row r="73" spans="1:6" ht="12.95" customHeight="1">
      <c r="E73" s="307"/>
      <c r="F73" s="307"/>
    </row>
    <row r="74" spans="1:6">
      <c r="E74" s="307"/>
      <c r="F74" s="307"/>
    </row>
    <row r="75" spans="1:6">
      <c r="A75" s="406"/>
      <c r="B75" s="2"/>
      <c r="D75" s="408"/>
    </row>
    <row r="76" spans="1:6">
      <c r="A76" s="406"/>
      <c r="B76" s="2"/>
      <c r="D76" s="408"/>
    </row>
    <row r="77" spans="1:6" s="311" customFormat="1" ht="13.5" thickBot="1">
      <c r="A77" s="406" t="s">
        <v>342</v>
      </c>
      <c r="B77" s="2"/>
      <c r="D77" s="409"/>
      <c r="E77" s="306"/>
      <c r="F77" s="306"/>
    </row>
    <row r="78" spans="1:6">
      <c r="A78" s="406"/>
      <c r="B78" s="2"/>
      <c r="D78" s="388" t="s">
        <v>343</v>
      </c>
    </row>
    <row r="79" spans="1:6">
      <c r="A79" s="410"/>
      <c r="B79" s="2"/>
      <c r="D79" s="408"/>
    </row>
    <row r="80" spans="1:6">
      <c r="A80" s="410"/>
      <c r="B80" s="2"/>
      <c r="D80" s="408"/>
    </row>
    <row r="81" spans="1:4">
      <c r="A81" s="410"/>
      <c r="B81" s="2"/>
      <c r="D81" s="408"/>
    </row>
    <row r="82" spans="1:4">
      <c r="A82" s="406"/>
      <c r="B82" s="2"/>
      <c r="D82" s="388"/>
    </row>
    <row r="83" spans="1:4" ht="13.5" thickBot="1">
      <c r="A83" s="406" t="s">
        <v>344</v>
      </c>
      <c r="B83" s="2"/>
      <c r="D83" s="389"/>
    </row>
    <row r="84" spans="1:4">
      <c r="A84" s="406"/>
      <c r="B84" s="2"/>
      <c r="D84" s="388" t="s">
        <v>345</v>
      </c>
    </row>
    <row r="85" spans="1:4">
      <c r="A85" s="96"/>
      <c r="B85" s="2"/>
      <c r="D85" s="3"/>
    </row>
  </sheetData>
  <mergeCells count="4">
    <mergeCell ref="A3:B3"/>
    <mergeCell ref="D75:D77"/>
    <mergeCell ref="A79:A81"/>
    <mergeCell ref="D79:D81"/>
  </mergeCells>
  <pageMargins left="0.23622047244094491" right="0.23622047244094491" top="0.74803149606299213" bottom="0" header="0" footer="0.51181102362204722"/>
  <pageSetup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zoomScale="70" zoomScaleNormal="70" workbookViewId="0">
      <selection activeCell="A3" sqref="A3"/>
    </sheetView>
  </sheetViews>
  <sheetFormatPr defaultRowHeight="15"/>
  <cols>
    <col min="3" max="3" width="21" customWidth="1"/>
    <col min="4" max="4" width="15.42578125" customWidth="1"/>
    <col min="5" max="5" width="13.85546875" customWidth="1"/>
    <col min="6" max="6" width="13.42578125" customWidth="1"/>
    <col min="7" max="7" width="11.140625" customWidth="1"/>
    <col min="8" max="8" width="13.28515625" customWidth="1"/>
    <col min="9" max="9" width="12.28515625" customWidth="1"/>
    <col min="10" max="10" width="11.85546875" bestFit="1" customWidth="1"/>
    <col min="11" max="11" width="10.42578125" bestFit="1" customWidth="1"/>
    <col min="12" max="12" width="16.85546875" customWidth="1"/>
    <col min="13" max="13" width="14.5703125" customWidth="1"/>
    <col min="14" max="14" width="16.7109375" customWidth="1"/>
  </cols>
  <sheetData>
    <row r="2" spans="1:15">
      <c r="A2" s="19">
        <v>21</v>
      </c>
      <c r="B2" s="176" t="s">
        <v>198</v>
      </c>
    </row>
    <row r="3" spans="1:15">
      <c r="J3" s="9"/>
      <c r="K3" s="9"/>
      <c r="L3" s="9"/>
      <c r="M3" s="9"/>
      <c r="N3" s="9"/>
      <c r="O3" s="9"/>
    </row>
    <row r="4" spans="1:15" s="206" customFormat="1" ht="30">
      <c r="F4" s="180" t="s">
        <v>203</v>
      </c>
      <c r="G4" s="181"/>
      <c r="H4" s="180" t="s">
        <v>178</v>
      </c>
      <c r="I4" s="207"/>
      <c r="J4" s="207"/>
      <c r="K4" s="207"/>
      <c r="L4" s="207"/>
      <c r="M4" s="207"/>
      <c r="N4" s="207"/>
      <c r="O4" s="207"/>
    </row>
    <row r="5" spans="1:15">
      <c r="B5" t="s">
        <v>199</v>
      </c>
      <c r="F5" s="6">
        <v>2062901</v>
      </c>
      <c r="H5" s="198">
        <v>1824605</v>
      </c>
      <c r="I5" s="9"/>
      <c r="J5" s="327"/>
      <c r="K5" s="64"/>
      <c r="L5" s="202"/>
      <c r="M5" s="136"/>
      <c r="N5" s="136"/>
      <c r="O5" s="9"/>
    </row>
    <row r="6" spans="1:15">
      <c r="B6" t="s">
        <v>200</v>
      </c>
      <c r="F6" s="6">
        <v>27674</v>
      </c>
      <c r="H6" s="198">
        <v>27899</v>
      </c>
      <c r="I6" s="9"/>
      <c r="J6" s="327"/>
      <c r="K6" s="64"/>
      <c r="L6" s="202"/>
      <c r="M6" s="136"/>
      <c r="N6" s="136"/>
      <c r="O6" s="9"/>
    </row>
    <row r="7" spans="1:15" s="176" customFormat="1" ht="15.75" thickBot="1">
      <c r="F7" s="186">
        <f>SUM(F5:F6)</f>
        <v>2090575</v>
      </c>
      <c r="H7" s="186">
        <f>SUM(H5:H6)</f>
        <v>1852504</v>
      </c>
      <c r="I7" s="208"/>
      <c r="J7" s="327"/>
      <c r="K7" s="64"/>
      <c r="L7" s="202"/>
      <c r="M7" s="136"/>
      <c r="N7" s="136"/>
      <c r="O7" s="208"/>
    </row>
    <row r="8" spans="1:15" ht="15.75" thickTop="1">
      <c r="F8" s="6">
        <f>ББ!C51+ББ!C64-F7</f>
        <v>0</v>
      </c>
      <c r="H8" s="198"/>
      <c r="I8" s="9"/>
      <c r="J8" s="327"/>
      <c r="K8" s="64"/>
      <c r="L8" s="202"/>
      <c r="M8" s="136"/>
      <c r="N8" s="9"/>
      <c r="O8" s="9"/>
    </row>
    <row r="9" spans="1:15">
      <c r="B9" t="s">
        <v>201</v>
      </c>
      <c r="F9" s="198">
        <f>-ББ!C64</f>
        <v>-2054263</v>
      </c>
      <c r="G9" s="198"/>
      <c r="H9" s="198">
        <v>-1816192</v>
      </c>
      <c r="I9" s="9"/>
      <c r="J9" s="327"/>
      <c r="K9" s="64"/>
      <c r="L9" s="202"/>
      <c r="M9" s="136"/>
      <c r="N9" s="136"/>
      <c r="O9" s="9"/>
    </row>
    <row r="10" spans="1:15" ht="15.75" thickBot="1">
      <c r="F10" s="186">
        <f>F9+F7</f>
        <v>36312</v>
      </c>
      <c r="H10" s="186">
        <f>H9+H7</f>
        <v>36312</v>
      </c>
      <c r="I10" s="9"/>
      <c r="J10" s="64"/>
      <c r="K10" s="64"/>
      <c r="L10" s="202"/>
      <c r="M10" s="136"/>
      <c r="N10" s="136"/>
      <c r="O10" s="9"/>
    </row>
    <row r="11" spans="1:15" ht="15.75" thickTop="1">
      <c r="D11" s="22" t="s">
        <v>44</v>
      </c>
      <c r="F11" s="187">
        <f>F10-ББ!C51</f>
        <v>0</v>
      </c>
      <c r="G11" s="191"/>
      <c r="H11" s="187">
        <f>H10-ББ!E51</f>
        <v>0</v>
      </c>
      <c r="I11" s="9"/>
      <c r="J11" s="41"/>
      <c r="K11" s="9"/>
      <c r="L11" s="9"/>
      <c r="M11" s="9"/>
      <c r="N11" s="209"/>
      <c r="O11" s="9"/>
    </row>
    <row r="12" spans="1:15">
      <c r="F12" s="187"/>
      <c r="G12" s="191"/>
      <c r="H12" s="187"/>
      <c r="J12" s="9"/>
      <c r="K12" s="9"/>
      <c r="L12" s="9"/>
      <c r="M12" s="9"/>
      <c r="N12" s="21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80" zoomScaleNormal="80" workbookViewId="0">
      <selection activeCell="A3" sqref="A3"/>
    </sheetView>
  </sheetViews>
  <sheetFormatPr defaultRowHeight="15"/>
  <cols>
    <col min="4" max="4" width="18.85546875" customWidth="1"/>
    <col min="5" max="5" width="22.7109375" customWidth="1"/>
    <col min="6" max="6" width="18.140625" customWidth="1"/>
    <col min="8" max="8" width="19.5703125" customWidth="1"/>
  </cols>
  <sheetData>
    <row r="2" spans="1:14">
      <c r="A2" s="19">
        <v>23</v>
      </c>
      <c r="B2" s="176" t="s">
        <v>220</v>
      </c>
      <c r="H2" s="9"/>
      <c r="I2" s="9"/>
      <c r="J2" s="9"/>
      <c r="K2" s="9"/>
      <c r="L2" s="9"/>
      <c r="M2" s="9"/>
      <c r="N2" s="9"/>
    </row>
    <row r="3" spans="1:14">
      <c r="H3" s="9"/>
      <c r="I3" s="9"/>
      <c r="J3" s="9"/>
      <c r="K3" s="9"/>
      <c r="L3" s="9"/>
      <c r="M3" s="9"/>
      <c r="N3" s="9"/>
    </row>
    <row r="4" spans="1:14" s="176" customFormat="1">
      <c r="D4" s="197" t="s">
        <v>217</v>
      </c>
      <c r="F4" s="197" t="s">
        <v>218</v>
      </c>
      <c r="H4" s="208"/>
      <c r="I4" s="208"/>
      <c r="J4" s="208"/>
      <c r="K4" s="208"/>
      <c r="L4" s="208"/>
      <c r="M4" s="208"/>
      <c r="N4" s="208"/>
    </row>
    <row r="5" spans="1:14" s="176" customFormat="1">
      <c r="A5" s="9" t="s">
        <v>222</v>
      </c>
      <c r="B5" s="9"/>
      <c r="C5" s="9"/>
      <c r="D5" s="136">
        <f>15311226+17709</f>
        <v>15328935</v>
      </c>
      <c r="E5" s="198"/>
      <c r="F5" s="136">
        <v>8275082</v>
      </c>
      <c r="H5" s="7"/>
      <c r="I5" s="8"/>
      <c r="J5" s="188"/>
      <c r="K5" s="188"/>
      <c r="L5" s="208"/>
      <c r="M5" s="208"/>
      <c r="N5" s="208"/>
    </row>
    <row r="6" spans="1:14" s="176" customFormat="1">
      <c r="A6" t="s">
        <v>221</v>
      </c>
      <c r="C6"/>
      <c r="D6" s="136">
        <v>14329389</v>
      </c>
      <c r="E6" s="198"/>
      <c r="F6" s="198">
        <v>10136988</v>
      </c>
      <c r="H6" s="7"/>
      <c r="I6" s="8"/>
      <c r="J6" s="188"/>
      <c r="K6" s="188"/>
      <c r="L6" s="188"/>
      <c r="M6" s="188"/>
      <c r="N6" s="208"/>
    </row>
    <row r="7" spans="1:14">
      <c r="A7" t="s">
        <v>223</v>
      </c>
      <c r="D7" s="136">
        <v>18434</v>
      </c>
      <c r="E7" s="198"/>
      <c r="F7" s="198">
        <v>18458</v>
      </c>
      <c r="H7" s="7"/>
      <c r="I7" s="8"/>
      <c r="J7" s="188"/>
      <c r="K7" s="188"/>
      <c r="L7" s="188"/>
      <c r="M7" s="188"/>
      <c r="N7" s="9"/>
    </row>
    <row r="8" spans="1:14">
      <c r="A8" t="s">
        <v>224</v>
      </c>
      <c r="D8" s="136">
        <v>11578</v>
      </c>
      <c r="E8" s="198"/>
      <c r="F8" s="198">
        <v>17515</v>
      </c>
      <c r="H8" s="7"/>
      <c r="I8" s="8"/>
      <c r="J8" s="188"/>
      <c r="K8" s="188"/>
      <c r="L8" s="188"/>
      <c r="M8" s="188"/>
      <c r="N8" s="9"/>
    </row>
    <row r="9" spans="1:14" ht="15.75" thickBot="1">
      <c r="D9" s="186">
        <f>SUM(D5:D8)</f>
        <v>29688336</v>
      </c>
      <c r="F9" s="186">
        <f>SUM(F5:F8)</f>
        <v>18448043</v>
      </c>
      <c r="H9" s="7"/>
      <c r="I9" s="8"/>
      <c r="J9" s="188"/>
      <c r="K9" s="188"/>
      <c r="L9" s="188"/>
    </row>
    <row r="10" spans="1:14" ht="15.75" thickTop="1">
      <c r="A10" s="22" t="s">
        <v>44</v>
      </c>
      <c r="D10" s="187">
        <f>ОПИУ!B7-D9</f>
        <v>0</v>
      </c>
      <c r="E10" s="191"/>
      <c r="F10" s="187">
        <f>ОПИУ!D7-F9</f>
        <v>0</v>
      </c>
      <c r="H10" s="9"/>
      <c r="I10" s="9"/>
      <c r="J10" s="9"/>
      <c r="K10" s="9"/>
      <c r="L10" s="9"/>
    </row>
    <row r="11" spans="1:14">
      <c r="D11" s="191"/>
      <c r="E11" s="191"/>
      <c r="F11" s="191"/>
      <c r="H11" s="9"/>
      <c r="I11" s="9"/>
      <c r="J11" s="9"/>
      <c r="K11" s="9"/>
      <c r="L11" s="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zoomScale="70" zoomScaleNormal="70" workbookViewId="0">
      <selection activeCell="A3" sqref="A3"/>
    </sheetView>
  </sheetViews>
  <sheetFormatPr defaultRowHeight="15"/>
  <cols>
    <col min="2" max="2" width="32" customWidth="1"/>
    <col min="3" max="3" width="26.85546875" customWidth="1"/>
    <col min="4" max="4" width="30" customWidth="1"/>
    <col min="5" max="5" width="27.7109375" customWidth="1"/>
    <col min="7" max="7" width="22.85546875" customWidth="1"/>
    <col min="8" max="8" width="16.85546875" customWidth="1"/>
    <col min="9" max="9" width="31.85546875" customWidth="1"/>
    <col min="10" max="10" width="12.85546875" bestFit="1" customWidth="1"/>
    <col min="12" max="12" width="9.42578125" bestFit="1" customWidth="1"/>
    <col min="13" max="13" width="10.42578125" bestFit="1" customWidth="1"/>
  </cols>
  <sheetData>
    <row r="2" spans="1:15">
      <c r="A2" s="19">
        <v>24</v>
      </c>
      <c r="B2" s="176" t="s">
        <v>225</v>
      </c>
    </row>
    <row r="3" spans="1:15">
      <c r="G3" s="9"/>
      <c r="H3" s="9"/>
      <c r="I3" s="9"/>
      <c r="J3" s="9"/>
      <c r="K3" s="9"/>
      <c r="L3" s="9"/>
      <c r="M3" s="9"/>
      <c r="N3" s="9"/>
      <c r="O3" s="9"/>
    </row>
    <row r="4" spans="1:15" ht="30">
      <c r="C4" s="180" t="s">
        <v>237</v>
      </c>
      <c r="E4" s="180" t="s">
        <v>226</v>
      </c>
      <c r="G4" s="227"/>
      <c r="H4" s="9"/>
      <c r="I4" s="9"/>
      <c r="J4" s="9"/>
      <c r="K4" s="9"/>
      <c r="L4" s="9"/>
      <c r="M4" s="9"/>
      <c r="N4" s="9"/>
      <c r="O4" s="9"/>
    </row>
    <row r="5" spans="1:15">
      <c r="A5" t="s">
        <v>69</v>
      </c>
      <c r="C5" s="6">
        <v>3962919</v>
      </c>
      <c r="D5" s="6"/>
      <c r="E5" s="6">
        <v>3638206</v>
      </c>
      <c r="G5" s="64"/>
      <c r="H5" s="65"/>
      <c r="I5" s="93"/>
      <c r="J5" s="229"/>
      <c r="K5" s="7"/>
      <c r="L5" s="41"/>
      <c r="M5" s="41"/>
      <c r="N5" s="228"/>
      <c r="O5" s="9"/>
    </row>
    <row r="6" spans="1:15">
      <c r="A6" t="s">
        <v>227</v>
      </c>
      <c r="C6" s="6">
        <v>3563969</v>
      </c>
      <c r="D6" s="6"/>
      <c r="E6" s="6">
        <v>3126547</v>
      </c>
      <c r="G6" s="64"/>
      <c r="H6" s="65"/>
      <c r="I6" s="93"/>
      <c r="J6" s="229"/>
      <c r="K6" s="7"/>
      <c r="L6" s="41"/>
      <c r="M6" s="41"/>
      <c r="N6" s="228"/>
      <c r="O6" s="9"/>
    </row>
    <row r="7" spans="1:15">
      <c r="A7" t="s">
        <v>228</v>
      </c>
      <c r="C7" s="6">
        <v>2736820</v>
      </c>
      <c r="D7" s="6"/>
      <c r="E7" s="6">
        <v>1593845</v>
      </c>
      <c r="G7" s="7"/>
      <c r="H7" s="8"/>
      <c r="I7" s="93"/>
      <c r="J7" s="229"/>
      <c r="K7" s="7"/>
      <c r="L7" s="41"/>
      <c r="M7" s="41"/>
      <c r="N7" s="228"/>
      <c r="O7" s="9"/>
    </row>
    <row r="8" spans="1:15">
      <c r="A8" t="s">
        <v>229</v>
      </c>
      <c r="C8" s="6">
        <v>2166553</v>
      </c>
      <c r="D8" s="6"/>
      <c r="E8" s="6">
        <v>1663157</v>
      </c>
      <c r="G8" s="7"/>
      <c r="H8" s="8"/>
      <c r="I8" s="93"/>
      <c r="J8" s="229"/>
      <c r="K8" s="7"/>
      <c r="L8" s="41"/>
      <c r="M8" s="41"/>
      <c r="N8" s="228"/>
      <c r="O8" s="9"/>
    </row>
    <row r="9" spans="1:15">
      <c r="A9" t="s">
        <v>230</v>
      </c>
      <c r="C9" s="6">
        <v>1347260</v>
      </c>
      <c r="D9" s="6"/>
      <c r="E9" s="6">
        <v>1063182</v>
      </c>
      <c r="G9" s="7"/>
      <c r="H9" s="8"/>
      <c r="I9" s="93"/>
      <c r="J9" s="229"/>
      <c r="K9" s="7"/>
      <c r="L9" s="41"/>
      <c r="M9" s="41"/>
      <c r="N9" s="228"/>
      <c r="O9" s="9"/>
    </row>
    <row r="10" spans="1:15">
      <c r="A10" t="s">
        <v>231</v>
      </c>
      <c r="C10" s="6">
        <v>1257707</v>
      </c>
      <c r="D10" s="6"/>
      <c r="E10" s="6">
        <v>1011070</v>
      </c>
      <c r="G10" s="7"/>
      <c r="H10" s="8"/>
      <c r="I10" s="93"/>
      <c r="J10" s="229"/>
      <c r="K10" s="7"/>
      <c r="L10" s="41"/>
      <c r="M10" s="41"/>
      <c r="N10" s="228"/>
      <c r="O10" s="9"/>
    </row>
    <row r="11" spans="1:15">
      <c r="A11" t="s">
        <v>232</v>
      </c>
      <c r="C11" s="6">
        <v>497422</v>
      </c>
      <c r="D11" s="6"/>
      <c r="E11" s="6">
        <v>499109</v>
      </c>
      <c r="G11" s="7"/>
      <c r="H11" s="8"/>
      <c r="I11" s="93"/>
      <c r="J11" s="229"/>
      <c r="K11" s="7"/>
      <c r="L11" s="41"/>
      <c r="M11" s="41"/>
      <c r="N11" s="228"/>
      <c r="O11" s="9"/>
    </row>
    <row r="12" spans="1:15">
      <c r="A12" t="s">
        <v>233</v>
      </c>
      <c r="C12" s="6">
        <v>690554</v>
      </c>
      <c r="D12" s="6"/>
      <c r="E12" s="6">
        <v>350931</v>
      </c>
      <c r="G12" s="7"/>
      <c r="H12" s="8"/>
      <c r="I12" s="93"/>
      <c r="J12" s="229"/>
      <c r="K12" s="7"/>
      <c r="L12" s="41"/>
      <c r="M12" s="41"/>
      <c r="N12" s="228"/>
      <c r="O12" s="9"/>
    </row>
    <row r="13" spans="1:15">
      <c r="A13" t="s">
        <v>181</v>
      </c>
      <c r="C13" s="6">
        <v>134601</v>
      </c>
      <c r="D13" s="6"/>
      <c r="E13" s="6">
        <v>107787</v>
      </c>
      <c r="G13" s="7"/>
      <c r="H13" s="8"/>
      <c r="I13" s="93"/>
      <c r="J13" s="229"/>
      <c r="K13" s="7"/>
      <c r="L13" s="41"/>
      <c r="M13" s="41"/>
      <c r="N13" s="228"/>
      <c r="O13" s="9"/>
    </row>
    <row r="14" spans="1:15">
      <c r="A14" t="s">
        <v>224</v>
      </c>
      <c r="C14" s="6">
        <v>185870</v>
      </c>
      <c r="D14" s="6"/>
      <c r="E14" s="6">
        <v>203927</v>
      </c>
      <c r="G14" s="7"/>
      <c r="H14" s="8"/>
      <c r="I14" s="93"/>
      <c r="J14" s="229"/>
      <c r="K14" s="7"/>
      <c r="L14" s="41"/>
      <c r="M14" s="41"/>
      <c r="N14" s="228"/>
      <c r="O14" s="9"/>
    </row>
    <row r="15" spans="1:15" ht="15.75" thickBot="1">
      <c r="A15" s="176" t="s">
        <v>234</v>
      </c>
      <c r="C15" s="11">
        <f>SUM(C5:C14)</f>
        <v>16543675</v>
      </c>
      <c r="D15" s="6"/>
      <c r="E15" s="11">
        <f>SUM(E5:E14)</f>
        <v>13257761</v>
      </c>
      <c r="G15" s="7"/>
      <c r="H15" s="8"/>
      <c r="I15" s="93"/>
      <c r="J15" s="229"/>
      <c r="K15" s="7"/>
      <c r="L15" s="41"/>
      <c r="M15" s="41"/>
      <c r="N15" s="228"/>
      <c r="O15" s="9"/>
    </row>
    <row r="16" spans="1:15" ht="17.25" thickTop="1">
      <c r="C16" s="6"/>
      <c r="D16" s="6"/>
      <c r="E16" s="6"/>
      <c r="G16" s="7"/>
      <c r="H16" s="8"/>
      <c r="I16" s="333"/>
      <c r="J16" s="230"/>
      <c r="K16" s="8"/>
      <c r="L16" s="41"/>
      <c r="M16" s="41"/>
      <c r="N16" s="9"/>
      <c r="O16" s="9"/>
    </row>
    <row r="17" spans="1:15">
      <c r="A17" t="s">
        <v>235</v>
      </c>
      <c r="C17" s="6">
        <v>-527838</v>
      </c>
      <c r="D17" s="6"/>
      <c r="E17" s="6">
        <v>-2824739</v>
      </c>
      <c r="G17" s="7"/>
      <c r="H17" s="8"/>
      <c r="I17" s="93"/>
      <c r="J17" s="229"/>
      <c r="K17" s="7"/>
      <c r="L17" s="41"/>
      <c r="M17" s="41"/>
      <c r="N17" s="136"/>
      <c r="O17" s="9"/>
    </row>
    <row r="18" spans="1:15">
      <c r="A18" t="s">
        <v>236</v>
      </c>
      <c r="C18" s="10">
        <f>C17+C15</f>
        <v>16015837</v>
      </c>
      <c r="D18" s="6"/>
      <c r="E18" s="10">
        <f>E17+E15</f>
        <v>10433022</v>
      </c>
      <c r="G18" s="7"/>
      <c r="H18" s="8"/>
      <c r="I18" s="93"/>
      <c r="J18" s="229"/>
      <c r="K18" s="7"/>
      <c r="L18" s="41"/>
      <c r="M18" s="41"/>
      <c r="N18" s="136"/>
      <c r="O18" s="9"/>
    </row>
    <row r="19" spans="1:15">
      <c r="A19" s="22" t="s">
        <v>44</v>
      </c>
      <c r="C19" s="6">
        <f>ОПИУ!B8+C18</f>
        <v>0</v>
      </c>
      <c r="D19" s="22"/>
      <c r="E19" s="6">
        <v>0</v>
      </c>
      <c r="G19" s="232"/>
      <c r="H19" s="9"/>
      <c r="I19" s="9"/>
      <c r="J19" s="9"/>
      <c r="K19" s="9"/>
      <c r="L19" s="9"/>
      <c r="M19" s="9"/>
      <c r="N19" s="9"/>
      <c r="O19" s="9"/>
    </row>
    <row r="20" spans="1:15"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G21" s="9"/>
      <c r="H21" s="9"/>
      <c r="I21" s="9"/>
      <c r="J21" s="9"/>
      <c r="K21" s="9"/>
      <c r="L21" s="9"/>
      <c r="M21" s="9"/>
      <c r="N21" s="9"/>
      <c r="O21" s="9"/>
    </row>
    <row r="22" spans="1:15">
      <c r="G22" s="9"/>
      <c r="H22" s="9"/>
      <c r="I22" s="9"/>
      <c r="J22" s="9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zoomScale="70" zoomScaleNormal="70" workbookViewId="0">
      <selection activeCell="A3" sqref="A3"/>
    </sheetView>
  </sheetViews>
  <sheetFormatPr defaultRowHeight="15"/>
  <cols>
    <col min="4" max="5" width="11.140625" customWidth="1"/>
    <col min="7" max="7" width="18.85546875" customWidth="1"/>
    <col min="9" max="9" width="14.42578125" customWidth="1"/>
    <col min="14" max="14" width="16.42578125" customWidth="1"/>
  </cols>
  <sheetData>
    <row r="2" spans="1:18">
      <c r="A2" s="176">
        <v>25</v>
      </c>
      <c r="B2" s="176" t="s">
        <v>260</v>
      </c>
    </row>
    <row r="4" spans="1:18" s="206" customFormat="1" ht="75">
      <c r="E4" s="180" t="s">
        <v>237</v>
      </c>
      <c r="G4" s="180" t="s">
        <v>226</v>
      </c>
      <c r="H4" s="255"/>
      <c r="I4" s="194"/>
      <c r="J4" s="207"/>
      <c r="K4" s="207"/>
      <c r="L4" s="207"/>
      <c r="M4" s="207"/>
      <c r="N4" s="207"/>
      <c r="O4" s="207"/>
      <c r="P4" s="207"/>
      <c r="Q4" s="207"/>
      <c r="R4" s="207"/>
    </row>
    <row r="5" spans="1:18">
      <c r="B5" t="s">
        <v>261</v>
      </c>
      <c r="E5" s="6">
        <v>278002</v>
      </c>
      <c r="F5" s="6"/>
      <c r="G5" s="6">
        <v>110032</v>
      </c>
      <c r="I5" s="325"/>
      <c r="J5" s="332"/>
      <c r="K5" s="41"/>
      <c r="L5" s="229"/>
      <c r="M5" s="7"/>
      <c r="N5" s="256"/>
      <c r="O5" s="229"/>
      <c r="P5" s="9"/>
      <c r="Q5" s="257"/>
      <c r="R5" s="41"/>
    </row>
    <row r="6" spans="1:18">
      <c r="B6" t="s">
        <v>262</v>
      </c>
      <c r="E6" s="6">
        <v>68959</v>
      </c>
      <c r="F6" s="6"/>
      <c r="G6" s="6">
        <v>11165</v>
      </c>
      <c r="I6" s="325"/>
      <c r="J6" s="332"/>
      <c r="K6" s="41"/>
      <c r="L6" s="229"/>
      <c r="M6" s="7"/>
      <c r="N6" s="256"/>
      <c r="O6" s="229"/>
      <c r="P6" s="9"/>
      <c r="Q6" s="257"/>
      <c r="R6" s="41"/>
    </row>
    <row r="7" spans="1:18">
      <c r="B7" t="s">
        <v>247</v>
      </c>
      <c r="E7" s="6">
        <v>19315</v>
      </c>
      <c r="F7" s="6"/>
      <c r="G7" s="6">
        <v>14844</v>
      </c>
      <c r="I7" s="7"/>
      <c r="J7" s="8"/>
      <c r="K7" s="41"/>
      <c r="L7" s="229"/>
      <c r="M7" s="7"/>
      <c r="N7" s="256"/>
      <c r="O7" s="229"/>
      <c r="P7" s="9"/>
      <c r="Q7" s="257"/>
      <c r="R7" s="41"/>
    </row>
    <row r="8" spans="1:18">
      <c r="B8" t="s">
        <v>252</v>
      </c>
      <c r="E8" s="6">
        <v>17670</v>
      </c>
      <c r="F8" s="6"/>
      <c r="G8" s="6">
        <v>5454</v>
      </c>
      <c r="I8" s="7"/>
      <c r="J8" s="8"/>
      <c r="K8" s="41"/>
      <c r="L8" s="229"/>
      <c r="M8" s="7"/>
      <c r="N8" s="256"/>
      <c r="O8" s="229"/>
      <c r="P8" s="9"/>
      <c r="Q8" s="257"/>
      <c r="R8" s="41"/>
    </row>
    <row r="9" spans="1:18">
      <c r="B9" t="s">
        <v>263</v>
      </c>
      <c r="E9" s="6">
        <v>15946</v>
      </c>
      <c r="F9" s="6"/>
      <c r="G9" s="6">
        <v>12622</v>
      </c>
      <c r="I9" s="7"/>
      <c r="J9" s="8"/>
      <c r="K9" s="41"/>
      <c r="L9" s="229"/>
      <c r="M9" s="7"/>
      <c r="N9" s="256"/>
      <c r="O9" s="229"/>
      <c r="P9" s="9"/>
      <c r="Q9" s="257"/>
      <c r="R9" s="41"/>
    </row>
    <row r="10" spans="1:18">
      <c r="B10" t="s">
        <v>224</v>
      </c>
      <c r="E10" s="6">
        <v>12277</v>
      </c>
      <c r="F10" s="6"/>
      <c r="G10" s="6">
        <v>10251</v>
      </c>
      <c r="I10" s="7"/>
      <c r="J10" s="8"/>
      <c r="K10" s="41"/>
      <c r="L10" s="229"/>
      <c r="M10" s="7"/>
      <c r="N10" s="256"/>
      <c r="O10" s="229"/>
      <c r="P10" s="9"/>
      <c r="Q10" s="257"/>
      <c r="R10" s="41"/>
    </row>
    <row r="11" spans="1:18" ht="15.75" thickBot="1">
      <c r="E11" s="11">
        <f>SUM(E5:E10)</f>
        <v>412169</v>
      </c>
      <c r="G11" s="11">
        <f>SUM(G5:G10)</f>
        <v>164368</v>
      </c>
      <c r="I11" s="7"/>
      <c r="J11" s="8"/>
      <c r="K11" s="41"/>
      <c r="L11" s="229"/>
      <c r="M11" s="7"/>
      <c r="N11" s="256"/>
      <c r="O11" s="229"/>
      <c r="P11" s="9"/>
      <c r="Q11" s="257"/>
      <c r="R11" s="41"/>
    </row>
    <row r="12" spans="1:18" ht="15.75" thickTop="1">
      <c r="B12" s="22" t="s">
        <v>44</v>
      </c>
      <c r="E12" s="196">
        <f>ОПИУ!B11+E11</f>
        <v>0</v>
      </c>
      <c r="F12" s="191"/>
      <c r="G12" s="196">
        <f>ОПИУ!D11+G11</f>
        <v>0</v>
      </c>
      <c r="I12" s="258"/>
      <c r="J12" s="9"/>
      <c r="K12" s="9"/>
      <c r="L12" s="9"/>
      <c r="M12" s="9"/>
      <c r="N12" s="9"/>
      <c r="O12" s="9"/>
      <c r="P12" s="9"/>
      <c r="Q12" s="9"/>
      <c r="R12" s="9"/>
    </row>
    <row r="13" spans="1:18"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9:18"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9:18">
      <c r="I18" s="9"/>
      <c r="J18" s="9"/>
      <c r="K18" s="9"/>
      <c r="L18" s="9"/>
      <c r="M18" s="9"/>
      <c r="N18" s="9"/>
    </row>
    <row r="19" spans="9:18">
      <c r="I19" s="9"/>
      <c r="J19" s="9"/>
      <c r="K19" s="9"/>
      <c r="L19" s="9"/>
      <c r="M19" s="9"/>
      <c r="N19" s="9"/>
    </row>
    <row r="20" spans="9:18">
      <c r="I20" s="9"/>
      <c r="J20" s="9"/>
      <c r="K20" s="9"/>
      <c r="L20" s="9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zoomScale="70" zoomScaleNormal="70" workbookViewId="0">
      <selection activeCell="A3" sqref="A3"/>
    </sheetView>
  </sheetViews>
  <sheetFormatPr defaultRowHeight="15"/>
  <cols>
    <col min="3" max="3" width="11.42578125" bestFit="1" customWidth="1"/>
    <col min="4" max="4" width="32.5703125" customWidth="1"/>
    <col min="5" max="5" width="11.42578125" customWidth="1"/>
    <col min="6" max="6" width="27.140625" customWidth="1"/>
    <col min="10" max="10" width="23.7109375" customWidth="1"/>
    <col min="11" max="11" width="33.5703125" customWidth="1"/>
    <col min="12" max="12" width="11.85546875" bestFit="1" customWidth="1"/>
  </cols>
  <sheetData>
    <row r="2" spans="1:14">
      <c r="A2" s="19">
        <v>26</v>
      </c>
      <c r="B2" s="176" t="s">
        <v>246</v>
      </c>
    </row>
    <row r="3" spans="1:14">
      <c r="A3" s="19"/>
      <c r="B3" s="176"/>
      <c r="J3" s="9"/>
      <c r="K3" s="9"/>
      <c r="L3" s="9"/>
      <c r="M3" s="9"/>
      <c r="N3" s="9"/>
    </row>
    <row r="4" spans="1:14" s="206" customFormat="1" ht="30">
      <c r="D4" s="180" t="s">
        <v>237</v>
      </c>
      <c r="F4" s="180" t="s">
        <v>226</v>
      </c>
      <c r="G4" s="255"/>
      <c r="I4" s="207"/>
      <c r="J4" s="207"/>
      <c r="K4" s="207"/>
      <c r="L4" s="207"/>
      <c r="M4" s="207"/>
      <c r="N4" s="207"/>
    </row>
    <row r="5" spans="1:14" s="5" customFormat="1">
      <c r="B5" s="5" t="s">
        <v>327</v>
      </c>
      <c r="D5" s="12">
        <v>1317393</v>
      </c>
      <c r="F5" s="12">
        <v>395511</v>
      </c>
      <c r="G5" s="12"/>
      <c r="I5" s="14"/>
      <c r="J5" s="7"/>
      <c r="K5" s="8"/>
      <c r="L5" s="305"/>
      <c r="M5" s="305"/>
      <c r="N5" s="14"/>
    </row>
    <row r="6" spans="1:14">
      <c r="B6" t="s">
        <v>247</v>
      </c>
      <c r="D6" s="6">
        <v>1209508</v>
      </c>
      <c r="F6" s="6">
        <v>816237</v>
      </c>
      <c r="G6" s="6"/>
      <c r="I6" s="9"/>
      <c r="J6" s="7"/>
      <c r="K6" s="8"/>
      <c r="L6" s="305"/>
      <c r="M6" s="305"/>
      <c r="N6" s="9"/>
    </row>
    <row r="7" spans="1:14">
      <c r="B7" t="s">
        <v>248</v>
      </c>
      <c r="D7" s="6">
        <f>253689-16912</f>
        <v>236777</v>
      </c>
      <c r="F7" s="6">
        <v>329246</v>
      </c>
      <c r="G7" s="6"/>
      <c r="I7" s="9"/>
      <c r="J7" s="7"/>
      <c r="K7" s="8"/>
      <c r="L7" s="305"/>
      <c r="M7" s="305"/>
      <c r="N7" s="9"/>
    </row>
    <row r="8" spans="1:14">
      <c r="B8" t="s">
        <v>229</v>
      </c>
      <c r="D8" s="6">
        <v>62531</v>
      </c>
      <c r="F8" s="6">
        <v>40422</v>
      </c>
      <c r="G8" s="6"/>
      <c r="I8" s="9"/>
      <c r="J8" s="7"/>
      <c r="K8" s="8"/>
      <c r="L8" s="305"/>
      <c r="M8" s="305"/>
      <c r="N8" s="9"/>
    </row>
    <row r="9" spans="1:14">
      <c r="B9" t="s">
        <v>249</v>
      </c>
      <c r="D9" s="6">
        <v>61538</v>
      </c>
      <c r="F9" s="6">
        <v>68873</v>
      </c>
      <c r="G9" s="6"/>
      <c r="I9" s="9"/>
      <c r="J9" s="7"/>
      <c r="K9" s="8"/>
      <c r="L9" s="305"/>
      <c r="M9" s="305"/>
      <c r="N9" s="9"/>
    </row>
    <row r="10" spans="1:14">
      <c r="B10" t="s">
        <v>251</v>
      </c>
      <c r="D10" s="6">
        <v>29738</v>
      </c>
      <c r="F10" s="6">
        <v>17026</v>
      </c>
      <c r="G10" s="6"/>
      <c r="I10" s="9"/>
      <c r="J10" s="7"/>
      <c r="K10" s="8"/>
      <c r="L10" s="305"/>
      <c r="M10" s="305"/>
      <c r="N10" s="9"/>
    </row>
    <row r="11" spans="1:14">
      <c r="B11" t="s">
        <v>250</v>
      </c>
      <c r="D11" s="6">
        <v>19677</v>
      </c>
      <c r="F11" s="6">
        <v>25405</v>
      </c>
      <c r="G11" s="6"/>
      <c r="I11" s="9"/>
      <c r="J11" s="7"/>
      <c r="K11" s="8"/>
      <c r="L11" s="305"/>
      <c r="M11" s="305"/>
      <c r="N11" s="9"/>
    </row>
    <row r="12" spans="1:14">
      <c r="B12" t="s">
        <v>252</v>
      </c>
      <c r="D12" s="6">
        <v>17437</v>
      </c>
      <c r="F12" s="6">
        <v>10019</v>
      </c>
      <c r="G12" s="6"/>
      <c r="I12" s="9"/>
      <c r="J12" s="7"/>
      <c r="K12" s="8"/>
      <c r="L12" s="305"/>
      <c r="M12" s="305"/>
      <c r="N12" s="9"/>
    </row>
    <row r="13" spans="1:14">
      <c r="B13" t="s">
        <v>254</v>
      </c>
      <c r="D13" s="6">
        <v>13001</v>
      </c>
      <c r="F13" s="6">
        <v>9282</v>
      </c>
      <c r="G13" s="6"/>
      <c r="I13" s="9"/>
      <c r="J13" s="7"/>
      <c r="K13" s="8"/>
      <c r="L13" s="305"/>
      <c r="M13" s="305"/>
      <c r="N13" s="9"/>
    </row>
    <row r="14" spans="1:14">
      <c r="B14" t="s">
        <v>253</v>
      </c>
      <c r="D14" s="6">
        <v>11389</v>
      </c>
      <c r="F14" s="6">
        <v>8886</v>
      </c>
      <c r="G14" s="6"/>
      <c r="I14" s="9"/>
      <c r="J14" s="7"/>
      <c r="K14" s="8"/>
      <c r="L14" s="305"/>
      <c r="M14" s="305"/>
      <c r="N14" s="9"/>
    </row>
    <row r="15" spans="1:14">
      <c r="B15" t="s">
        <v>257</v>
      </c>
      <c r="D15" s="6">
        <v>8667</v>
      </c>
      <c r="F15" s="6">
        <v>4549</v>
      </c>
      <c r="G15" s="6"/>
      <c r="I15" s="9"/>
      <c r="J15" s="209"/>
      <c r="K15" s="8"/>
      <c r="L15" s="305"/>
      <c r="M15" s="305"/>
      <c r="N15" s="9"/>
    </row>
    <row r="16" spans="1:14">
      <c r="B16" t="s">
        <v>255</v>
      </c>
      <c r="D16" s="6">
        <v>8251</v>
      </c>
      <c r="F16" s="6">
        <v>9267</v>
      </c>
      <c r="G16" s="6"/>
      <c r="I16" s="9"/>
      <c r="J16" s="7"/>
      <c r="K16" s="8"/>
      <c r="L16" s="305"/>
      <c r="M16" s="305"/>
      <c r="N16" s="9"/>
    </row>
    <row r="17" spans="2:14">
      <c r="B17" t="s">
        <v>256</v>
      </c>
      <c r="D17" s="6">
        <v>6447</v>
      </c>
      <c r="F17" s="6">
        <v>6280</v>
      </c>
      <c r="G17" s="6"/>
      <c r="I17" s="9"/>
      <c r="J17" s="7"/>
      <c r="K17" s="8"/>
      <c r="L17" s="305"/>
      <c r="M17" s="305"/>
      <c r="N17" s="9"/>
    </row>
    <row r="18" spans="2:14">
      <c r="B18" t="s">
        <v>258</v>
      </c>
      <c r="D18" s="6">
        <v>2403</v>
      </c>
      <c r="F18" s="6">
        <v>2965</v>
      </c>
      <c r="G18" s="6"/>
      <c r="I18" s="9"/>
      <c r="J18" s="7"/>
      <c r="K18" s="8"/>
      <c r="L18" s="305"/>
      <c r="M18" s="305"/>
      <c r="N18" s="9"/>
    </row>
    <row r="19" spans="2:14" s="5" customFormat="1">
      <c r="B19" s="5" t="s">
        <v>259</v>
      </c>
      <c r="D19" s="12">
        <v>948</v>
      </c>
      <c r="F19" s="12">
        <v>1758</v>
      </c>
      <c r="G19" s="12"/>
      <c r="I19" s="14"/>
      <c r="J19" s="7"/>
      <c r="K19" s="8"/>
      <c r="L19" s="305"/>
      <c r="M19" s="305"/>
      <c r="N19" s="14"/>
    </row>
    <row r="20" spans="2:14">
      <c r="B20" t="s">
        <v>224</v>
      </c>
      <c r="D20" s="6">
        <f>85231+16912</f>
        <v>102143</v>
      </c>
      <c r="F20" s="6">
        <f>55758+5</f>
        <v>55763</v>
      </c>
      <c r="G20" s="6"/>
      <c r="I20" s="9"/>
      <c r="J20" s="7"/>
      <c r="K20" s="8"/>
      <c r="L20" s="305"/>
      <c r="M20" s="305"/>
      <c r="N20" s="9"/>
    </row>
    <row r="21" spans="2:14" ht="15.75" thickBot="1">
      <c r="D21" s="11">
        <f>SUM(D5:D20)</f>
        <v>3107848</v>
      </c>
      <c r="F21" s="11">
        <f>SUM(F5:F20)</f>
        <v>1801489</v>
      </c>
      <c r="G21" s="6"/>
      <c r="I21" s="9"/>
      <c r="J21" s="7"/>
      <c r="K21" s="8"/>
      <c r="L21" s="305"/>
      <c r="M21" s="305"/>
      <c r="N21" s="9"/>
    </row>
    <row r="22" spans="2:14" ht="15.75" thickTop="1">
      <c r="B22" s="22" t="s">
        <v>44</v>
      </c>
      <c r="D22" s="196">
        <f>ОПИУ!B12+D21</f>
        <v>0</v>
      </c>
      <c r="F22" s="196">
        <f>ОПИУ!D12+F21</f>
        <v>0</v>
      </c>
      <c r="G22" s="191"/>
      <c r="I22" s="9"/>
      <c r="J22" s="41"/>
      <c r="K22" s="9"/>
      <c r="L22" s="9"/>
      <c r="M22" s="9"/>
      <c r="N22" s="9"/>
    </row>
    <row r="23" spans="2:14">
      <c r="J23" s="41"/>
      <c r="K23" s="9"/>
      <c r="L23" s="9"/>
      <c r="M23" s="9"/>
      <c r="N23" s="9"/>
    </row>
    <row r="24" spans="2:14">
      <c r="J24" s="9"/>
      <c r="K24" s="9"/>
      <c r="L24" s="9"/>
      <c r="M24" s="9"/>
      <c r="N24" s="9"/>
    </row>
    <row r="25" spans="2:14">
      <c r="J25" s="9"/>
      <c r="K25" s="9"/>
      <c r="L25" s="9"/>
      <c r="M25" s="9"/>
      <c r="N25" s="9"/>
    </row>
    <row r="26" spans="2:14">
      <c r="J26" s="9"/>
      <c r="K26" s="9"/>
      <c r="L26" s="9"/>
      <c r="M26" s="9"/>
      <c r="N26" s="9"/>
    </row>
  </sheetData>
  <sortState ref="B5:G19">
    <sortCondition descending="1" ref="D5:D19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zoomScale="70" zoomScaleNormal="70" workbookViewId="0">
      <selection activeCell="A3" sqref="A3"/>
    </sheetView>
  </sheetViews>
  <sheetFormatPr defaultColWidth="8.7109375" defaultRowHeight="15"/>
  <cols>
    <col min="1" max="2" width="8.7109375" style="177"/>
    <col min="3" max="4" width="15.42578125" style="177" customWidth="1"/>
    <col min="5" max="5" width="20" style="177" customWidth="1"/>
    <col min="6" max="6" width="5.85546875" style="177" customWidth="1"/>
    <col min="7" max="7" width="26.28515625" style="177" customWidth="1"/>
    <col min="8" max="8" width="8.7109375" style="177"/>
    <col min="9" max="9" width="19.42578125" style="177" customWidth="1"/>
    <col min="10" max="16384" width="8.7109375" style="177"/>
  </cols>
  <sheetData>
    <row r="2" spans="1:9">
      <c r="A2" s="176">
        <v>27</v>
      </c>
      <c r="B2" s="176" t="s">
        <v>264</v>
      </c>
    </row>
    <row r="5" spans="1:9" ht="45">
      <c r="B5" s="19" t="s">
        <v>277</v>
      </c>
      <c r="C5" s="19"/>
      <c r="E5" s="180" t="s">
        <v>237</v>
      </c>
      <c r="G5" s="180" t="s">
        <v>226</v>
      </c>
    </row>
    <row r="6" spans="1:9" s="262" customFormat="1">
      <c r="B6" s="19"/>
      <c r="C6" s="301" t="s">
        <v>278</v>
      </c>
      <c r="E6" s="182">
        <v>601068</v>
      </c>
      <c r="G6" s="296">
        <v>0</v>
      </c>
      <c r="I6" s="261"/>
    </row>
    <row r="7" spans="1:9" s="262" customFormat="1">
      <c r="B7" s="19"/>
      <c r="C7" s="177" t="s">
        <v>279</v>
      </c>
      <c r="E7" s="182">
        <v>2912</v>
      </c>
      <c r="G7" s="296">
        <v>1319</v>
      </c>
      <c r="I7" s="261"/>
    </row>
    <row r="8" spans="1:9" s="262" customFormat="1">
      <c r="B8" s="19"/>
      <c r="C8" s="177" t="s">
        <v>281</v>
      </c>
      <c r="E8" s="182">
        <v>2183</v>
      </c>
      <c r="G8" s="296">
        <v>0</v>
      </c>
      <c r="I8" s="261"/>
    </row>
    <row r="9" spans="1:9">
      <c r="B9" s="176"/>
      <c r="C9" s="302" t="s">
        <v>259</v>
      </c>
      <c r="E9" s="182">
        <v>1266</v>
      </c>
      <c r="G9" s="296">
        <v>0</v>
      </c>
      <c r="I9" s="179"/>
    </row>
    <row r="10" spans="1:9">
      <c r="C10" s="177" t="s">
        <v>280</v>
      </c>
      <c r="E10" s="182">
        <v>941</v>
      </c>
      <c r="G10" s="296">
        <v>0</v>
      </c>
      <c r="I10" s="179"/>
    </row>
    <row r="11" spans="1:9">
      <c r="C11" s="177" t="s">
        <v>283</v>
      </c>
      <c r="E11" s="182"/>
      <c r="G11" s="296">
        <v>293</v>
      </c>
      <c r="I11" s="179"/>
    </row>
    <row r="12" spans="1:9">
      <c r="C12" s="177" t="s">
        <v>202</v>
      </c>
      <c r="E12" s="182">
        <v>17511</v>
      </c>
      <c r="G12" s="296">
        <v>3422</v>
      </c>
      <c r="I12" s="179"/>
    </row>
    <row r="13" spans="1:9" ht="15.75" thickBot="1">
      <c r="E13" s="11">
        <f>SUM(E6:E12)</f>
        <v>625881</v>
      </c>
      <c r="G13" s="299">
        <f>SUM(G6:G12)</f>
        <v>5034</v>
      </c>
      <c r="I13" s="179"/>
    </row>
    <row r="14" spans="1:9" ht="15.75" thickTop="1">
      <c r="B14" s="22"/>
      <c r="C14" s="200" t="s">
        <v>44</v>
      </c>
      <c r="E14" s="196">
        <f>E13-ОПИУ!B13</f>
        <v>0</v>
      </c>
      <c r="F14" s="191"/>
      <c r="G14" s="298">
        <f>ОПИУ!D13-G13</f>
        <v>0</v>
      </c>
      <c r="I14" s="179"/>
    </row>
    <row r="15" spans="1:9">
      <c r="E15" s="191"/>
      <c r="F15" s="191"/>
      <c r="G15" s="191"/>
      <c r="I15" s="179"/>
    </row>
    <row r="16" spans="1:9">
      <c r="B16" s="176" t="s">
        <v>265</v>
      </c>
      <c r="I16" s="179"/>
    </row>
    <row r="17" spans="3:9" ht="45">
      <c r="C17" s="262"/>
      <c r="D17" s="262"/>
      <c r="E17" s="180" t="s">
        <v>237</v>
      </c>
      <c r="F17" s="262"/>
      <c r="G17" s="180" t="s">
        <v>226</v>
      </c>
      <c r="I17" s="179"/>
    </row>
    <row r="18" spans="3:9">
      <c r="C18" s="238" t="s">
        <v>229</v>
      </c>
      <c r="D18" s="238"/>
      <c r="E18" s="293">
        <v>106435</v>
      </c>
      <c r="F18" s="293"/>
      <c r="G18" s="293">
        <v>98904</v>
      </c>
      <c r="H18" s="176"/>
      <c r="I18" s="179"/>
    </row>
    <row r="19" spans="3:9">
      <c r="C19" s="238" t="s">
        <v>266</v>
      </c>
      <c r="D19" s="238"/>
      <c r="E19" s="293">
        <v>80421</v>
      </c>
      <c r="F19" s="293"/>
      <c r="G19" s="293">
        <v>80685</v>
      </c>
      <c r="H19" s="262"/>
    </row>
    <row r="20" spans="3:9">
      <c r="C20" t="s">
        <v>282</v>
      </c>
      <c r="D20" s="238"/>
      <c r="E20" s="293">
        <v>28890</v>
      </c>
      <c r="F20" s="293"/>
      <c r="G20" s="293">
        <v>23148</v>
      </c>
      <c r="H20" s="262"/>
    </row>
    <row r="21" spans="3:9">
      <c r="C21" s="238" t="s">
        <v>267</v>
      </c>
      <c r="D21" s="238"/>
      <c r="E21" s="293">
        <v>17733</v>
      </c>
      <c r="F21" s="293"/>
      <c r="G21" s="293">
        <v>37223</v>
      </c>
      <c r="H21" s="262"/>
    </row>
    <row r="22" spans="3:9">
      <c r="C22" s="238" t="s">
        <v>269</v>
      </c>
      <c r="D22" s="238"/>
      <c r="E22" s="293">
        <v>11479</v>
      </c>
      <c r="F22" s="293"/>
      <c r="G22" s="293">
        <v>8784</v>
      </c>
      <c r="H22" s="262"/>
    </row>
    <row r="23" spans="3:9">
      <c r="C23" s="238" t="s">
        <v>268</v>
      </c>
      <c r="D23" s="238"/>
      <c r="E23" s="293">
        <v>0</v>
      </c>
      <c r="F23" s="293"/>
      <c r="G23" s="293">
        <v>19114</v>
      </c>
      <c r="H23" s="262"/>
    </row>
    <row r="24" spans="3:9">
      <c r="C24" s="264" t="s">
        <v>270</v>
      </c>
      <c r="D24" s="262"/>
      <c r="E24" s="304">
        <v>0</v>
      </c>
      <c r="F24" s="304"/>
      <c r="G24" s="259">
        <v>3344</v>
      </c>
    </row>
    <row r="25" spans="3:9">
      <c r="C25" s="238" t="s">
        <v>271</v>
      </c>
      <c r="D25" s="238"/>
      <c r="E25" s="293">
        <v>41794</v>
      </c>
      <c r="F25" s="293"/>
      <c r="G25" s="293">
        <f>44006-G20</f>
        <v>20858</v>
      </c>
    </row>
    <row r="26" spans="3:9" ht="15.75" thickBot="1">
      <c r="C26" s="238"/>
      <c r="D26" s="238"/>
      <c r="E26" s="248">
        <f>SUM(E18:E25)</f>
        <v>286752</v>
      </c>
      <c r="F26" s="293"/>
      <c r="G26" s="248">
        <f>SUM(G18:G25)</f>
        <v>292060</v>
      </c>
    </row>
    <row r="27" spans="3:9" ht="15.75" thickTop="1">
      <c r="C27" s="238"/>
      <c r="D27" s="238"/>
      <c r="E27" s="293">
        <f>ОПИУ!B14+E26</f>
        <v>0</v>
      </c>
      <c r="F27" s="293"/>
      <c r="G27" s="303">
        <v>0</v>
      </c>
    </row>
    <row r="37" spans="6:7">
      <c r="G37" s="262"/>
    </row>
    <row r="43" spans="6:7">
      <c r="G43" s="262"/>
    </row>
    <row r="46" spans="6:7">
      <c r="G46" s="191"/>
    </row>
    <row r="48" spans="6:7">
      <c r="F48" s="182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zoomScale="70" zoomScaleNormal="70" workbookViewId="0">
      <selection activeCell="D63" sqref="D63:F63"/>
    </sheetView>
  </sheetViews>
  <sheetFormatPr defaultRowHeight="15"/>
  <cols>
    <col min="4" max="4" width="17.42578125" customWidth="1"/>
    <col min="6" max="6" width="15.5703125" customWidth="1"/>
    <col min="7" max="7" width="10.42578125" bestFit="1" customWidth="1"/>
    <col min="8" max="8" width="15.85546875" customWidth="1"/>
    <col min="9" max="9" width="13.5703125" customWidth="1"/>
    <col min="10" max="10" width="19.140625" customWidth="1"/>
    <col min="11" max="11" width="13.85546875" bestFit="1" customWidth="1"/>
    <col min="13" max="13" width="13.7109375" customWidth="1"/>
    <col min="14" max="14" width="10.85546875" customWidth="1"/>
  </cols>
  <sheetData>
    <row r="2" spans="1:13">
      <c r="A2" s="176">
        <v>28</v>
      </c>
      <c r="B2" s="176" t="s">
        <v>272</v>
      </c>
    </row>
    <row r="4" spans="1:13" hidden="1">
      <c r="B4" s="265">
        <v>7447</v>
      </c>
      <c r="C4" s="266">
        <v>-364416.30539999995</v>
      </c>
      <c r="D4" s="291"/>
      <c r="E4" s="291"/>
    </row>
    <row r="5" spans="1:13" hidden="1"/>
    <row r="6" spans="1:13" hidden="1">
      <c r="C6" s="267" t="s">
        <v>59</v>
      </c>
      <c r="D6" s="267"/>
      <c r="E6" s="267"/>
      <c r="F6" s="268" t="s">
        <v>60</v>
      </c>
      <c r="G6" s="268" t="s">
        <v>0</v>
      </c>
      <c r="H6" s="268" t="s">
        <v>1</v>
      </c>
      <c r="J6" s="267" t="s">
        <v>59</v>
      </c>
      <c r="K6" s="268" t="s">
        <v>60</v>
      </c>
      <c r="L6" s="268" t="s">
        <v>0</v>
      </c>
      <c r="M6" s="268" t="s">
        <v>1</v>
      </c>
    </row>
    <row r="7" spans="1:13" ht="24" hidden="1">
      <c r="C7" s="269">
        <v>1286</v>
      </c>
      <c r="D7" s="269"/>
      <c r="E7" s="269"/>
      <c r="F7" s="270" t="s">
        <v>61</v>
      </c>
      <c r="G7" s="271"/>
      <c r="H7" s="272">
        <v>254844010.41999999</v>
      </c>
      <c r="J7" s="269">
        <v>2184</v>
      </c>
      <c r="K7" s="270" t="s">
        <v>61</v>
      </c>
      <c r="L7" s="271"/>
      <c r="M7" s="272">
        <v>808696776.90999997</v>
      </c>
    </row>
    <row r="8" spans="1:13" hidden="1">
      <c r="C8" s="273"/>
      <c r="D8" s="273"/>
      <c r="E8" s="273"/>
      <c r="F8" s="274">
        <v>1200</v>
      </c>
      <c r="G8" s="275">
        <v>-15239.68</v>
      </c>
      <c r="H8" s="276"/>
      <c r="J8" s="273"/>
      <c r="K8" s="274">
        <v>7400</v>
      </c>
      <c r="L8" s="276"/>
      <c r="M8" s="275">
        <v>-364416305.41000003</v>
      </c>
    </row>
    <row r="9" spans="1:13" hidden="1">
      <c r="C9" s="277"/>
      <c r="D9" s="277"/>
      <c r="E9" s="277"/>
      <c r="F9" s="274">
        <v>1270</v>
      </c>
      <c r="G9" s="275">
        <v>-15239.68</v>
      </c>
      <c r="H9" s="276"/>
      <c r="J9" s="277"/>
      <c r="K9" s="274">
        <v>7440</v>
      </c>
      <c r="L9" s="276"/>
      <c r="M9" s="275">
        <v>-364416305.41000003</v>
      </c>
    </row>
    <row r="10" spans="1:13" hidden="1">
      <c r="C10" s="273"/>
      <c r="D10" s="273"/>
      <c r="E10" s="273"/>
      <c r="F10" s="274">
        <v>1700</v>
      </c>
      <c r="G10" s="278">
        <v>15239.68</v>
      </c>
      <c r="H10" s="276"/>
      <c r="J10" s="279"/>
      <c r="K10" s="270" t="s">
        <v>62</v>
      </c>
      <c r="L10" s="271"/>
      <c r="M10" s="280">
        <v>-364416305.41000003</v>
      </c>
    </row>
    <row r="11" spans="1:13" ht="24" hidden="1">
      <c r="C11" s="277"/>
      <c r="D11" s="277"/>
      <c r="E11" s="277"/>
      <c r="F11" s="274">
        <v>1710</v>
      </c>
      <c r="G11" s="278">
        <v>15239.68</v>
      </c>
      <c r="H11" s="276"/>
      <c r="J11" s="279"/>
      <c r="K11" s="270" t="s">
        <v>63</v>
      </c>
      <c r="L11" s="271"/>
      <c r="M11" s="272">
        <v>444280471.5</v>
      </c>
    </row>
    <row r="12" spans="1:13" hidden="1">
      <c r="C12" s="273"/>
      <c r="D12" s="273"/>
      <c r="E12" s="273"/>
      <c r="F12" s="274">
        <v>7400</v>
      </c>
      <c r="G12" s="276"/>
      <c r="H12" s="278">
        <v>44057220.729999997</v>
      </c>
    </row>
    <row r="13" spans="1:13" hidden="1">
      <c r="C13" s="277"/>
      <c r="D13" s="277"/>
      <c r="E13" s="277"/>
      <c r="F13" s="274">
        <v>7440</v>
      </c>
      <c r="G13" s="276"/>
      <c r="H13" s="278">
        <v>44057220.729999997</v>
      </c>
    </row>
    <row r="14" spans="1:13" hidden="1">
      <c r="C14" s="279"/>
      <c r="D14" s="279"/>
      <c r="E14" s="279"/>
      <c r="F14" s="270" t="s">
        <v>62</v>
      </c>
      <c r="G14" s="271"/>
      <c r="H14" s="272">
        <v>44057220.729999997</v>
      </c>
    </row>
    <row r="15" spans="1:13" hidden="1">
      <c r="C15" s="279"/>
      <c r="D15" s="279"/>
      <c r="E15" s="279"/>
      <c r="F15" s="270" t="s">
        <v>63</v>
      </c>
      <c r="G15" s="271"/>
      <c r="H15" s="272">
        <v>298901231.14999998</v>
      </c>
    </row>
    <row r="16" spans="1:13" hidden="1"/>
    <row r="17" spans="3:8" hidden="1">
      <c r="C17" s="267" t="s">
        <v>59</v>
      </c>
      <c r="D17" s="267"/>
      <c r="E17" s="267"/>
      <c r="F17" s="268" t="s">
        <v>60</v>
      </c>
      <c r="G17" s="268" t="s">
        <v>0</v>
      </c>
      <c r="H17" s="268" t="s">
        <v>1</v>
      </c>
    </row>
    <row r="18" spans="3:8" ht="24" hidden="1">
      <c r="C18" s="281">
        <v>7443</v>
      </c>
      <c r="D18" s="281"/>
      <c r="E18" s="281"/>
      <c r="F18" s="282" t="s">
        <v>61</v>
      </c>
      <c r="G18" s="283"/>
      <c r="H18" s="283"/>
    </row>
    <row r="19" spans="3:8" hidden="1">
      <c r="C19" s="273"/>
      <c r="D19" s="273"/>
      <c r="E19" s="273"/>
      <c r="F19" s="274">
        <v>1200</v>
      </c>
      <c r="G19" s="284">
        <v>22393.091469999999</v>
      </c>
      <c r="H19" s="284">
        <v>0</v>
      </c>
    </row>
    <row r="20" spans="3:8" hidden="1">
      <c r="C20" s="277"/>
      <c r="D20" s="277"/>
      <c r="E20" s="277"/>
      <c r="F20" s="274">
        <v>1270</v>
      </c>
      <c r="G20" s="285">
        <v>-4.0000000000000002E-4</v>
      </c>
      <c r="H20" s="284">
        <v>0</v>
      </c>
    </row>
    <row r="21" spans="3:8" hidden="1">
      <c r="C21" s="286"/>
      <c r="D21" s="286"/>
      <c r="E21" s="286"/>
      <c r="F21" s="274">
        <v>1275</v>
      </c>
      <c r="G21" s="285">
        <v>-4.0000000000000002E-4</v>
      </c>
      <c r="H21" s="284">
        <v>0</v>
      </c>
    </row>
    <row r="22" spans="3:8" hidden="1">
      <c r="C22" s="277"/>
      <c r="D22" s="277"/>
      <c r="E22" s="277"/>
      <c r="F22" s="274">
        <v>1280</v>
      </c>
      <c r="G22" s="284">
        <v>22393.09187</v>
      </c>
      <c r="H22" s="284">
        <v>0</v>
      </c>
    </row>
    <row r="23" spans="3:8" hidden="1">
      <c r="C23" s="286"/>
      <c r="D23" s="286"/>
      <c r="E23" s="286"/>
      <c r="F23" s="274">
        <v>1285</v>
      </c>
      <c r="G23" s="284">
        <v>22393.09187</v>
      </c>
      <c r="H23" s="284">
        <v>0</v>
      </c>
    </row>
    <row r="24" spans="3:8" hidden="1">
      <c r="C24" s="273"/>
      <c r="D24" s="273"/>
      <c r="E24" s="273"/>
      <c r="F24" s="274">
        <v>5700</v>
      </c>
      <c r="G24" s="284">
        <v>0</v>
      </c>
      <c r="H24" s="284">
        <v>22393.091469999999</v>
      </c>
    </row>
    <row r="25" spans="3:8" hidden="1">
      <c r="C25" s="277"/>
      <c r="D25" s="277"/>
      <c r="E25" s="277"/>
      <c r="F25" s="274">
        <v>5710</v>
      </c>
      <c r="G25" s="284">
        <v>0</v>
      </c>
      <c r="H25" s="284">
        <v>22393.091469999999</v>
      </c>
    </row>
    <row r="26" spans="3:8" hidden="1">
      <c r="C26" s="287"/>
      <c r="D26" s="287"/>
      <c r="E26" s="287"/>
      <c r="F26" s="282" t="s">
        <v>62</v>
      </c>
      <c r="G26" s="288">
        <v>22393.091469999999</v>
      </c>
      <c r="H26" s="288">
        <v>22393.091469999999</v>
      </c>
    </row>
    <row r="27" spans="3:8" ht="24" hidden="1">
      <c r="C27" s="287"/>
      <c r="D27" s="287"/>
      <c r="E27" s="287"/>
      <c r="F27" s="282" t="s">
        <v>63</v>
      </c>
      <c r="G27" s="283"/>
      <c r="H27" s="283"/>
    </row>
    <row r="28" spans="3:8" hidden="1"/>
    <row r="29" spans="3:8" hidden="1"/>
    <row r="30" spans="3:8" hidden="1"/>
    <row r="31" spans="3:8" hidden="1"/>
    <row r="32" spans="3:8" hidden="1"/>
    <row r="33" spans="3:10" hidden="1"/>
    <row r="34" spans="3:10" hidden="1"/>
    <row r="35" spans="3:10" hidden="1"/>
    <row r="36" spans="3:10" hidden="1"/>
    <row r="37" spans="3:10" hidden="1"/>
    <row r="38" spans="3:10" hidden="1"/>
    <row r="39" spans="3:10" hidden="1"/>
    <row r="40" spans="3:10" hidden="1"/>
    <row r="41" spans="3:10" hidden="1"/>
    <row r="42" spans="3:10" hidden="1">
      <c r="F42" s="198">
        <v>-360150</v>
      </c>
    </row>
    <row r="43" spans="3:10" hidden="1"/>
    <row r="44" spans="3:10" hidden="1">
      <c r="C44" s="289">
        <v>7425</v>
      </c>
      <c r="D44" s="289"/>
      <c r="E44" s="289"/>
      <c r="F44" s="290">
        <v>118176.61868000001</v>
      </c>
      <c r="G44" s="198" t="e">
        <f>F44-#REF!</f>
        <v>#REF!</v>
      </c>
    </row>
    <row r="45" spans="3:10" hidden="1">
      <c r="C45" s="289">
        <v>7441</v>
      </c>
      <c r="D45" s="289"/>
      <c r="E45" s="289"/>
      <c r="F45" s="290">
        <v>23.393330000000002</v>
      </c>
    </row>
    <row r="46" spans="3:10" hidden="1">
      <c r="C46" s="289">
        <v>7443</v>
      </c>
      <c r="D46" s="289"/>
      <c r="E46" s="289"/>
      <c r="F46" s="290">
        <v>22393.091469999999</v>
      </c>
    </row>
    <row r="47" spans="3:10" hidden="1">
      <c r="C47" s="289">
        <v>7444</v>
      </c>
      <c r="D47" s="289"/>
      <c r="E47" s="289"/>
      <c r="F47" s="290">
        <v>44057.221450000005</v>
      </c>
      <c r="H47" s="198">
        <v>32133</v>
      </c>
      <c r="J47" s="198">
        <f>H47+H48-(F47+F48)</f>
        <v>224.08394999994198</v>
      </c>
    </row>
    <row r="48" spans="3:10" hidden="1">
      <c r="C48" s="289">
        <v>7447</v>
      </c>
      <c r="D48" s="289"/>
      <c r="E48" s="289"/>
      <c r="F48" s="291">
        <v>-364416.30539999995</v>
      </c>
      <c r="H48" s="198">
        <v>-352268</v>
      </c>
    </row>
    <row r="49" spans="2:15" hidden="1">
      <c r="F49" s="231">
        <f>SUM(F44:F48)</f>
        <v>-179765.98046999992</v>
      </c>
    </row>
    <row r="50" spans="2:15" hidden="1">
      <c r="F50" s="198" t="e">
        <f>F49-#REF!</f>
        <v>#REF!</v>
      </c>
    </row>
    <row r="51" spans="2:15" hidden="1"/>
    <row r="52" spans="2:15" hidden="1"/>
    <row r="53" spans="2:15" hidden="1"/>
    <row r="54" spans="2:15" hidden="1"/>
    <row r="55" spans="2:15" hidden="1"/>
    <row r="56" spans="2:15">
      <c r="J56" s="9"/>
      <c r="K56" s="9"/>
      <c r="L56" s="9"/>
      <c r="M56" s="9"/>
      <c r="N56" s="9"/>
      <c r="O56" s="9"/>
    </row>
    <row r="57" spans="2:15" s="206" customFormat="1" ht="45">
      <c r="D57" s="180" t="s">
        <v>237</v>
      </c>
      <c r="F57" s="180" t="s">
        <v>226</v>
      </c>
      <c r="G57" s="233"/>
      <c r="H57" s="194"/>
      <c r="I57" s="207"/>
      <c r="J57" s="207"/>
      <c r="K57" s="207"/>
      <c r="L57" s="207"/>
      <c r="M57" s="207"/>
      <c r="N57" s="207"/>
      <c r="O57" s="207"/>
    </row>
    <row r="58" spans="2:15" s="20" customFormat="1">
      <c r="B58" s="20" t="s">
        <v>16</v>
      </c>
      <c r="D58" s="259">
        <v>14862</v>
      </c>
      <c r="E58" s="293"/>
      <c r="F58" s="259">
        <v>0</v>
      </c>
      <c r="G58" s="235"/>
      <c r="H58" s="7"/>
      <c r="I58" s="65"/>
      <c r="J58" s="334"/>
      <c r="K58" s="292"/>
      <c r="L58" s="292"/>
      <c r="M58" s="292"/>
      <c r="N58" s="292"/>
      <c r="O58" s="292"/>
    </row>
    <row r="59" spans="2:15">
      <c r="B59" t="s">
        <v>4</v>
      </c>
      <c r="D59" s="182">
        <v>0</v>
      </c>
      <c r="E59" s="182"/>
      <c r="F59" s="182">
        <v>22144</v>
      </c>
      <c r="G59" s="176"/>
      <c r="H59" s="209"/>
      <c r="I59" s="8"/>
      <c r="J59" s="41"/>
      <c r="K59" s="41"/>
      <c r="L59" s="9"/>
      <c r="M59" s="9"/>
      <c r="N59" s="9"/>
      <c r="O59" s="9"/>
    </row>
    <row r="60" spans="2:15">
      <c r="B60" t="s">
        <v>273</v>
      </c>
      <c r="D60" s="182">
        <v>-12777</v>
      </c>
      <c r="E60" s="182"/>
      <c r="F60" s="182">
        <v>-46994</v>
      </c>
      <c r="G60" s="198"/>
      <c r="H60" s="7"/>
      <c r="I60" s="8"/>
      <c r="J60" s="229"/>
      <c r="K60" s="229"/>
      <c r="L60" s="226"/>
      <c r="M60" s="136"/>
      <c r="N60" s="136"/>
      <c r="O60" s="9"/>
    </row>
    <row r="61" spans="2:15">
      <c r="B61" t="s">
        <v>274</v>
      </c>
      <c r="D61" s="182">
        <v>-46116</v>
      </c>
      <c r="E61" s="182"/>
      <c r="F61" s="182">
        <v>-187717</v>
      </c>
      <c r="G61" s="198"/>
      <c r="H61" s="64"/>
      <c r="I61" s="8"/>
      <c r="J61" s="229"/>
      <c r="K61" s="229"/>
      <c r="L61" s="226"/>
      <c r="M61" s="136"/>
      <c r="N61" s="136"/>
      <c r="O61" s="9"/>
    </row>
    <row r="62" spans="2:15" s="176" customFormat="1" ht="15.75" thickBot="1">
      <c r="D62" s="11">
        <f>SUM(D58:D61)</f>
        <v>-44031</v>
      </c>
      <c r="E62" s="10"/>
      <c r="F62" s="11">
        <f>SUM(F59:F61)</f>
        <v>-212567</v>
      </c>
      <c r="H62" s="7"/>
      <c r="I62" s="8"/>
      <c r="J62" s="7"/>
      <c r="K62" s="229"/>
      <c r="L62" s="263"/>
      <c r="M62" s="199"/>
      <c r="N62" s="199"/>
      <c r="O62" s="208"/>
    </row>
    <row r="63" spans="2:15" ht="15.75" thickTop="1">
      <c r="D63" s="196">
        <f>D62+ОПИУ!B15</f>
        <v>0</v>
      </c>
      <c r="E63" s="191"/>
      <c r="F63" s="196">
        <f>F62+ОПИУ!D15</f>
        <v>0</v>
      </c>
      <c r="G63" s="198"/>
      <c r="H63" s="9"/>
      <c r="I63" s="9"/>
      <c r="J63" s="9"/>
      <c r="K63" s="9"/>
      <c r="L63" s="9"/>
      <c r="M63" s="9"/>
      <c r="N63" s="9"/>
      <c r="O63" s="9"/>
    </row>
    <row r="64" spans="2:15">
      <c r="F64" s="198"/>
      <c r="H64" s="9"/>
      <c r="I64" s="9"/>
      <c r="J64" s="9"/>
      <c r="K64" s="9"/>
      <c r="L64" s="9"/>
      <c r="M64" s="9"/>
      <c r="N64" s="9"/>
      <c r="O64" s="9"/>
    </row>
    <row r="65" spans="8:15">
      <c r="H65" s="9"/>
      <c r="I65" s="9"/>
      <c r="J65" s="9"/>
      <c r="K65" s="9"/>
      <c r="L65" s="9"/>
      <c r="M65" s="9"/>
      <c r="N65" s="9"/>
      <c r="O65" s="9"/>
    </row>
    <row r="66" spans="8:15">
      <c r="H66" s="9"/>
      <c r="I66" s="9"/>
      <c r="J66" s="9"/>
      <c r="K66" s="9"/>
      <c r="L66" s="9"/>
      <c r="M66" s="9"/>
      <c r="N66" s="9"/>
      <c r="O66" s="9"/>
    </row>
    <row r="67" spans="8:15">
      <c r="H67" s="9"/>
      <c r="I67" s="9"/>
      <c r="J67" s="9"/>
      <c r="K67" s="9"/>
      <c r="L67" s="9"/>
      <c r="M67" s="9"/>
      <c r="N67" s="9"/>
      <c r="O67" s="9"/>
    </row>
    <row r="68" spans="8:15">
      <c r="H68" s="9"/>
      <c r="I68" s="9"/>
      <c r="J68" s="9"/>
      <c r="K68" s="9"/>
      <c r="L68" s="9"/>
      <c r="M68" s="9"/>
      <c r="N68" s="9"/>
      <c r="O68" s="9"/>
    </row>
    <row r="69" spans="8:15">
      <c r="H69" s="9"/>
      <c r="I69" s="9"/>
      <c r="J69" s="9"/>
      <c r="K69" s="9"/>
      <c r="L69" s="9"/>
      <c r="M69" s="9"/>
      <c r="N69" s="9"/>
      <c r="O69" s="9"/>
    </row>
    <row r="70" spans="8:15">
      <c r="H70" s="9"/>
      <c r="I70" s="9"/>
      <c r="J70" s="9"/>
      <c r="K70" s="9"/>
      <c r="L70" s="9"/>
      <c r="M70" s="9"/>
      <c r="N70" s="9"/>
      <c r="O70" s="9"/>
    </row>
    <row r="71" spans="8:15">
      <c r="H71" s="9"/>
      <c r="I71" s="9"/>
      <c r="J71" s="9"/>
      <c r="K71" s="9"/>
      <c r="L71" s="9"/>
      <c r="M71" s="9"/>
      <c r="N71" s="9"/>
      <c r="O71" s="9"/>
    </row>
    <row r="72" spans="8:15">
      <c r="H72" s="9"/>
      <c r="I72" s="9"/>
      <c r="J72" s="9"/>
      <c r="K72" s="9"/>
      <c r="L72" s="9"/>
      <c r="M72" s="9"/>
      <c r="N72" s="9"/>
      <c r="O72" s="9"/>
    </row>
    <row r="73" spans="8:15">
      <c r="H73" s="9"/>
      <c r="I73" s="9"/>
      <c r="J73" s="9"/>
      <c r="K73" s="9"/>
      <c r="L73" s="9"/>
      <c r="M73" s="9"/>
      <c r="N73" s="9"/>
      <c r="O73" s="9"/>
    </row>
    <row r="74" spans="8:15">
      <c r="H74" s="9"/>
      <c r="I74" s="9"/>
      <c r="J74" s="9"/>
      <c r="K74" s="9"/>
      <c r="L74" s="9"/>
      <c r="M74" s="9"/>
      <c r="N74" s="9"/>
      <c r="O74" s="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zoomScale="70" zoomScaleNormal="70" workbookViewId="0">
      <selection activeCell="A3" sqref="A3"/>
    </sheetView>
  </sheetViews>
  <sheetFormatPr defaultRowHeight="15"/>
  <cols>
    <col min="5" max="5" width="12.5703125" customWidth="1"/>
    <col min="7" max="7" width="19.85546875" customWidth="1"/>
    <col min="8" max="8" width="10.42578125" bestFit="1" customWidth="1"/>
    <col min="10" max="10" width="10.42578125" bestFit="1" customWidth="1"/>
    <col min="14" max="14" width="9.42578125" bestFit="1" customWidth="1"/>
  </cols>
  <sheetData>
    <row r="2" spans="1:17">
      <c r="A2" s="176">
        <v>29</v>
      </c>
      <c r="B2" s="176" t="s">
        <v>52</v>
      </c>
    </row>
    <row r="4" spans="1:17" ht="60">
      <c r="E4" s="180" t="s">
        <v>237</v>
      </c>
      <c r="G4" s="180" t="s">
        <v>226</v>
      </c>
      <c r="H4" s="176"/>
      <c r="J4" s="9"/>
      <c r="K4" s="9"/>
      <c r="L4" s="9"/>
      <c r="M4" s="9"/>
      <c r="N4" s="9"/>
      <c r="O4" s="9"/>
      <c r="P4" s="9"/>
      <c r="Q4" s="9"/>
    </row>
    <row r="5" spans="1:17">
      <c r="B5" t="s">
        <v>19</v>
      </c>
      <c r="E5" s="296">
        <v>80835</v>
      </c>
      <c r="F5" s="296"/>
      <c r="G5" s="296">
        <v>-3548</v>
      </c>
      <c r="H5" s="6"/>
      <c r="J5" s="7"/>
      <c r="K5" s="8"/>
      <c r="L5" s="41"/>
      <c r="M5" s="41"/>
      <c r="N5" s="9"/>
      <c r="O5" s="9"/>
      <c r="P5" s="9"/>
      <c r="Q5" s="9"/>
    </row>
    <row r="6" spans="1:17">
      <c r="B6" t="s">
        <v>276</v>
      </c>
      <c r="E6" s="295">
        <v>39053</v>
      </c>
      <c r="F6" s="296"/>
      <c r="G6" s="295">
        <v>0</v>
      </c>
      <c r="H6" s="6"/>
      <c r="J6" s="7"/>
      <c r="K6" s="65"/>
      <c r="L6" s="41"/>
      <c r="M6" s="41"/>
      <c r="N6" s="9"/>
      <c r="O6" s="9"/>
      <c r="P6" s="9"/>
      <c r="Q6" s="9"/>
    </row>
    <row r="7" spans="1:17">
      <c r="B7" t="s">
        <v>13</v>
      </c>
      <c r="E7" s="295">
        <v>-19</v>
      </c>
      <c r="F7" s="296"/>
      <c r="G7" s="295">
        <v>0</v>
      </c>
      <c r="H7" s="176"/>
      <c r="J7" s="7"/>
      <c r="K7" s="65"/>
      <c r="L7" s="41"/>
      <c r="M7" s="41"/>
      <c r="N7" s="9"/>
      <c r="O7" s="9"/>
      <c r="P7" s="9"/>
      <c r="Q7" s="9"/>
    </row>
    <row r="8" spans="1:17" s="176" customFormat="1" ht="15.75" thickBot="1">
      <c r="E8" s="299">
        <f>SUM(E5:E7)</f>
        <v>119869</v>
      </c>
      <c r="F8" s="300"/>
      <c r="G8" s="299">
        <f>SUM(G5:G7)</f>
        <v>-3548</v>
      </c>
      <c r="J8" s="7"/>
      <c r="K8" s="8"/>
      <c r="L8" s="41"/>
      <c r="M8" s="41"/>
      <c r="N8" s="15"/>
      <c r="O8" s="15"/>
      <c r="P8" s="208"/>
      <c r="Q8" s="208"/>
    </row>
    <row r="9" spans="1:17" s="22" customFormat="1" ht="15.75" thickTop="1">
      <c r="C9" s="22" t="s">
        <v>44</v>
      </c>
      <c r="E9" s="298">
        <f>ОПИУ!B16+E8</f>
        <v>0</v>
      </c>
      <c r="F9" s="297"/>
      <c r="G9" s="298">
        <v>0</v>
      </c>
      <c r="J9" s="260"/>
      <c r="K9" s="260"/>
      <c r="L9" s="260"/>
      <c r="M9" s="41"/>
      <c r="N9" s="260"/>
      <c r="O9" s="260"/>
      <c r="P9" s="260"/>
      <c r="Q9" s="260"/>
    </row>
    <row r="10" spans="1:17">
      <c r="J10" s="9"/>
      <c r="K10" s="9"/>
      <c r="L10" s="9"/>
      <c r="M10" s="9"/>
      <c r="N10" s="9"/>
      <c r="O10" s="9"/>
      <c r="P10" s="9"/>
      <c r="Q10" s="9"/>
    </row>
    <row r="11" spans="1:17">
      <c r="G11" s="6"/>
      <c r="J11" s="9"/>
      <c r="K11" s="9"/>
      <c r="L11" s="9"/>
      <c r="M11" s="9"/>
      <c r="N11" s="9"/>
      <c r="O11" s="9"/>
      <c r="P11" s="9"/>
      <c r="Q11" s="9"/>
    </row>
    <row r="12" spans="1:17">
      <c r="J12" s="9"/>
      <c r="K12" s="9"/>
      <c r="L12" s="9"/>
      <c r="M12" s="9"/>
      <c r="N12" s="9"/>
      <c r="O12" s="9"/>
      <c r="P12" s="9"/>
      <c r="Q12" s="9"/>
    </row>
    <row r="13" spans="1:17">
      <c r="G13" s="6"/>
      <c r="J13" s="9"/>
      <c r="K13" s="9"/>
      <c r="L13" s="9"/>
      <c r="M13" s="9"/>
      <c r="N13" s="9"/>
      <c r="O13" s="9"/>
      <c r="P13" s="9"/>
      <c r="Q13" s="9"/>
    </row>
    <row r="14" spans="1:17">
      <c r="J14" s="9"/>
      <c r="K14" s="9"/>
      <c r="L14" s="9"/>
      <c r="M14" s="9"/>
      <c r="N14" s="9"/>
      <c r="O14" s="9"/>
      <c r="P14" s="9"/>
      <c r="Q14" s="9"/>
    </row>
    <row r="15" spans="1:17">
      <c r="J15" s="9"/>
      <c r="K15" s="9"/>
      <c r="L15" s="9"/>
      <c r="M15" s="9"/>
      <c r="N15" s="9"/>
      <c r="O15" s="9"/>
      <c r="P15" s="9"/>
      <c r="Q15" s="9"/>
    </row>
    <row r="16" spans="1:17">
      <c r="I16" s="6"/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zoomScale="70" zoomScaleNormal="70" workbookViewId="0">
      <selection activeCell="A3" sqref="A3"/>
    </sheetView>
  </sheetViews>
  <sheetFormatPr defaultColWidth="8.7109375" defaultRowHeight="12.75"/>
  <cols>
    <col min="1" max="2" width="8.85546875" style="2" bestFit="1" customWidth="1"/>
    <col min="3" max="3" width="49.42578125" style="2" customWidth="1"/>
    <col min="4" max="4" width="30" style="2" customWidth="1"/>
    <col min="5" max="5" width="14.42578125" style="2" customWidth="1"/>
    <col min="6" max="6" width="14" style="2" customWidth="1"/>
    <col min="7" max="7" width="9.85546875" style="2" bestFit="1" customWidth="1"/>
    <col min="8" max="8" width="13.140625" style="2" customWidth="1"/>
    <col min="9" max="9" width="10.5703125" style="2" bestFit="1" customWidth="1"/>
    <col min="10" max="10" width="12.140625" style="2" bestFit="1" customWidth="1"/>
    <col min="11" max="11" width="10.5703125" style="2" bestFit="1" customWidth="1"/>
    <col min="12" max="13" width="9.85546875" style="2" bestFit="1" customWidth="1"/>
    <col min="14" max="14" width="10.85546875" style="2" bestFit="1" customWidth="1"/>
    <col min="15" max="16384" width="8.7109375" style="2"/>
  </cols>
  <sheetData>
    <row r="2" spans="1:13">
      <c r="A2" s="212">
        <v>30</v>
      </c>
      <c r="B2" s="1" t="s">
        <v>204</v>
      </c>
    </row>
    <row r="3" spans="1:13">
      <c r="F3" s="33"/>
      <c r="H3" s="30"/>
      <c r="I3" s="30"/>
      <c r="J3" s="30"/>
      <c r="K3" s="30"/>
      <c r="L3" s="30"/>
    </row>
    <row r="4" spans="1:13" s="213" customFormat="1" ht="15">
      <c r="D4" s="197" t="s">
        <v>215</v>
      </c>
      <c r="E4" s="176"/>
      <c r="F4" s="197" t="s">
        <v>216</v>
      </c>
      <c r="H4" s="214"/>
      <c r="I4" s="214"/>
      <c r="J4" s="214"/>
      <c r="K4" s="214"/>
      <c r="L4" s="214"/>
      <c r="M4" s="214"/>
    </row>
    <row r="5" spans="1:13">
      <c r="A5" s="215" t="s">
        <v>205</v>
      </c>
      <c r="D5" s="21">
        <v>49490</v>
      </c>
      <c r="E5" s="21"/>
      <c r="F5" s="21">
        <v>33878</v>
      </c>
      <c r="H5" s="7"/>
      <c r="I5" s="8"/>
      <c r="J5" s="38"/>
      <c r="K5" s="216"/>
      <c r="L5" s="216"/>
      <c r="M5" s="30"/>
    </row>
    <row r="6" spans="1:13" ht="15">
      <c r="A6" s="215" t="s">
        <v>207</v>
      </c>
      <c r="B6" s="213"/>
      <c r="C6" s="213"/>
      <c r="D6" s="21">
        <v>29851</v>
      </c>
      <c r="E6" s="10"/>
      <c r="F6" s="21">
        <v>0</v>
      </c>
      <c r="H6" s="7"/>
      <c r="I6" s="65"/>
      <c r="J6" s="38"/>
      <c r="K6" s="216"/>
      <c r="L6" s="216"/>
      <c r="M6" s="30"/>
    </row>
    <row r="7" spans="1:13">
      <c r="A7" s="215" t="s">
        <v>206</v>
      </c>
      <c r="D7" s="21">
        <v>3810</v>
      </c>
      <c r="E7" s="21"/>
      <c r="F7" s="21">
        <v>5643</v>
      </c>
      <c r="H7" s="7"/>
      <c r="I7" s="8"/>
      <c r="J7" s="38"/>
      <c r="K7" s="216"/>
      <c r="L7" s="216"/>
      <c r="M7" s="30"/>
    </row>
    <row r="8" spans="1:13" ht="13.5" thickBot="1">
      <c r="D8" s="35">
        <f>SUM(D5:D7)</f>
        <v>83151</v>
      </c>
      <c r="E8" s="21"/>
      <c r="F8" s="35">
        <f>SUM(F5:F7)</f>
        <v>39521</v>
      </c>
      <c r="H8" s="7"/>
      <c r="I8" s="8"/>
      <c r="J8" s="38"/>
      <c r="K8" s="216"/>
      <c r="L8" s="216"/>
      <c r="M8" s="30"/>
    </row>
    <row r="9" spans="1:13" s="111" customFormat="1" ht="13.5" thickTop="1">
      <c r="C9" s="33" t="s">
        <v>44</v>
      </c>
      <c r="D9" s="32">
        <f>D8-ОПИУ!B19</f>
        <v>0</v>
      </c>
      <c r="F9" s="32">
        <f>F8-ОПИУ!D19</f>
        <v>0</v>
      </c>
      <c r="H9" s="115"/>
      <c r="I9" s="115"/>
      <c r="J9" s="115"/>
      <c r="K9" s="115"/>
      <c r="L9" s="115"/>
      <c r="M9" s="115"/>
    </row>
    <row r="10" spans="1:13" s="111" customFormat="1">
      <c r="C10" s="33"/>
      <c r="D10" s="32"/>
      <c r="F10" s="32"/>
      <c r="H10" s="112"/>
      <c r="I10" s="112"/>
      <c r="J10" s="112"/>
      <c r="K10" s="112"/>
      <c r="L10" s="112"/>
      <c r="M10" s="115"/>
    </row>
    <row r="11" spans="1:13" s="111" customFormat="1">
      <c r="C11" s="33"/>
      <c r="D11" s="32"/>
      <c r="F11" s="32"/>
      <c r="H11" s="112"/>
      <c r="I11" s="112"/>
      <c r="J11" s="112"/>
      <c r="K11" s="112"/>
      <c r="L11" s="112"/>
      <c r="M11" s="115"/>
    </row>
    <row r="12" spans="1:13">
      <c r="C12" s="33"/>
      <c r="F12" s="33"/>
      <c r="H12" s="30"/>
      <c r="I12" s="30"/>
      <c r="J12" s="30"/>
      <c r="K12" s="30"/>
      <c r="L12" s="30"/>
      <c r="M12" s="30"/>
    </row>
    <row r="13" spans="1:13" ht="15">
      <c r="C13" s="33"/>
      <c r="D13" s="197" t="s">
        <v>215</v>
      </c>
      <c r="E13" s="176"/>
      <c r="F13" s="197" t="s">
        <v>216</v>
      </c>
      <c r="H13" s="30"/>
      <c r="I13" s="30"/>
      <c r="J13" s="30"/>
      <c r="K13" s="30"/>
      <c r="L13" s="30"/>
      <c r="M13" s="30"/>
    </row>
    <row r="14" spans="1:13">
      <c r="A14" s="2" t="s">
        <v>209</v>
      </c>
      <c r="D14" s="217">
        <v>821751</v>
      </c>
      <c r="F14" s="21">
        <v>1233039</v>
      </c>
      <c r="H14" s="7"/>
      <c r="I14" s="8"/>
      <c r="J14" s="38"/>
      <c r="K14" s="38"/>
      <c r="L14" s="30"/>
      <c r="M14" s="30"/>
    </row>
    <row r="15" spans="1:13">
      <c r="A15" s="2" t="s">
        <v>211</v>
      </c>
      <c r="D15" s="217">
        <v>161310</v>
      </c>
      <c r="F15" s="21">
        <v>176379</v>
      </c>
      <c r="H15" s="7"/>
      <c r="I15" s="8"/>
      <c r="J15" s="38"/>
      <c r="K15" s="38"/>
      <c r="L15" s="30"/>
      <c r="M15" s="30"/>
    </row>
    <row r="16" spans="1:13">
      <c r="A16" s="2" t="s">
        <v>208</v>
      </c>
      <c r="D16" s="217">
        <v>60948</v>
      </c>
      <c r="F16" s="21">
        <v>3505098</v>
      </c>
      <c r="H16" s="7"/>
      <c r="I16" s="8"/>
      <c r="J16" s="38"/>
      <c r="K16" s="38"/>
      <c r="L16" s="30"/>
      <c r="M16" s="30"/>
    </row>
    <row r="17" spans="1:13">
      <c r="A17" s="2" t="s">
        <v>64</v>
      </c>
      <c r="D17" s="217">
        <v>17093</v>
      </c>
      <c r="F17" s="21">
        <v>18080</v>
      </c>
      <c r="H17" s="7"/>
      <c r="I17" s="8"/>
      <c r="J17" s="38"/>
      <c r="K17" s="38"/>
      <c r="L17" s="30"/>
      <c r="M17" s="30"/>
    </row>
    <row r="18" spans="1:13">
      <c r="A18" s="2" t="s">
        <v>210</v>
      </c>
      <c r="D18" s="217">
        <v>8365</v>
      </c>
      <c r="F18" s="21">
        <v>223848</v>
      </c>
      <c r="H18" s="7"/>
      <c r="I18" s="8"/>
      <c r="J18" s="38"/>
      <c r="K18" s="38"/>
      <c r="L18" s="30"/>
      <c r="M18" s="30"/>
    </row>
    <row r="19" spans="1:13">
      <c r="A19" s="2" t="s">
        <v>213</v>
      </c>
      <c r="D19" s="217">
        <v>1970</v>
      </c>
      <c r="F19" s="21">
        <v>2540</v>
      </c>
      <c r="H19" s="7"/>
      <c r="I19" s="8"/>
      <c r="J19" s="38"/>
      <c r="K19" s="38"/>
      <c r="L19" s="30"/>
      <c r="M19" s="30"/>
    </row>
    <row r="20" spans="1:13">
      <c r="A20" s="2" t="s">
        <v>212</v>
      </c>
      <c r="D20" s="217">
        <v>0</v>
      </c>
      <c r="F20" s="21">
        <v>10156</v>
      </c>
      <c r="H20" s="64"/>
      <c r="I20" s="8"/>
      <c r="J20" s="38"/>
      <c r="K20" s="38"/>
      <c r="L20" s="30"/>
      <c r="M20" s="30"/>
    </row>
    <row r="21" spans="1:13">
      <c r="A21" s="2" t="s">
        <v>214</v>
      </c>
      <c r="D21" s="217">
        <v>0</v>
      </c>
      <c r="F21" s="21">
        <v>7976</v>
      </c>
      <c r="H21" s="64"/>
      <c r="I21" s="8"/>
      <c r="J21" s="38"/>
      <c r="K21" s="38"/>
      <c r="L21" s="30"/>
      <c r="M21" s="30"/>
    </row>
    <row r="22" spans="1:13" ht="13.5" thickBot="1">
      <c r="D22" s="35">
        <f>SUM(D14:D21)</f>
        <v>1071437</v>
      </c>
      <c r="F22" s="35">
        <f>SUM(F14:F21)</f>
        <v>5177116</v>
      </c>
      <c r="H22" s="7"/>
      <c r="I22" s="8"/>
      <c r="J22" s="38"/>
      <c r="K22" s="38"/>
      <c r="L22" s="30"/>
      <c r="M22" s="30"/>
    </row>
    <row r="23" spans="1:13" ht="13.5" thickTop="1">
      <c r="C23" s="33" t="s">
        <v>44</v>
      </c>
      <c r="D23" s="32">
        <f>ОПИУ!B20+D22</f>
        <v>0</v>
      </c>
      <c r="F23" s="32">
        <f>ОПИУ!D20+F22</f>
        <v>0</v>
      </c>
      <c r="H23" s="30"/>
      <c r="I23" s="30"/>
      <c r="J23" s="30"/>
      <c r="K23" s="30"/>
      <c r="L23" s="30"/>
      <c r="M23" s="30"/>
    </row>
    <row r="24" spans="1:13">
      <c r="D24" s="21"/>
      <c r="H24" s="30"/>
      <c r="I24" s="30"/>
      <c r="J24" s="30"/>
      <c r="K24" s="30"/>
      <c r="L24" s="30"/>
      <c r="M24" s="30"/>
    </row>
    <row r="25" spans="1:13">
      <c r="H25" s="30"/>
      <c r="I25" s="30"/>
      <c r="J25" s="30"/>
      <c r="K25" s="30"/>
      <c r="L25" s="30"/>
      <c r="M25" s="30"/>
    </row>
    <row r="26" spans="1:13"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zoomScale="70" zoomScaleNormal="70" workbookViewId="0"/>
  </sheetViews>
  <sheetFormatPr defaultRowHeight="15"/>
  <cols>
    <col min="6" max="6" width="12.42578125" customWidth="1"/>
    <col min="8" max="8" width="12.140625" customWidth="1"/>
  </cols>
  <sheetData>
    <row r="3" spans="1:8">
      <c r="A3" s="176" t="s">
        <v>275</v>
      </c>
      <c r="F3" s="335" t="s">
        <v>215</v>
      </c>
      <c r="H3" s="335" t="s">
        <v>216</v>
      </c>
    </row>
    <row r="4" spans="1:8">
      <c r="B4" s="2" t="s">
        <v>331</v>
      </c>
      <c r="F4" s="6">
        <v>125694</v>
      </c>
      <c r="G4" s="6"/>
      <c r="H4" s="6">
        <f>-ОПИУ!D23</f>
        <v>10121</v>
      </c>
    </row>
    <row r="5" spans="1:8">
      <c r="B5" s="2" t="s">
        <v>332</v>
      </c>
      <c r="F5" s="6">
        <v>209031</v>
      </c>
      <c r="G5" s="6"/>
      <c r="H5" s="6">
        <v>0</v>
      </c>
    </row>
    <row r="6" spans="1:8" ht="15.75" thickBot="1">
      <c r="F6" s="11">
        <f>SUM(F4:F5)</f>
        <v>334725</v>
      </c>
      <c r="G6" s="6"/>
      <c r="H6" s="11">
        <f>SUM(H4:H5)</f>
        <v>10121</v>
      </c>
    </row>
    <row r="7" spans="1:8" ht="15.75" thickTop="1">
      <c r="E7" s="33" t="s">
        <v>44</v>
      </c>
      <c r="F7" s="196">
        <f>F6+ОПИУ!B23</f>
        <v>0</v>
      </c>
      <c r="G7" s="191"/>
      <c r="H7" s="196">
        <f>H6+ОПИУ!D23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zoomScale="80" zoomScaleNormal="80" workbookViewId="0">
      <selection activeCell="F16" sqref="F16"/>
    </sheetView>
  </sheetViews>
  <sheetFormatPr defaultColWidth="8.7109375" defaultRowHeight="12.75"/>
  <cols>
    <col min="1" max="2" width="8.7109375" style="2"/>
    <col min="3" max="3" width="41.42578125" style="2" customWidth="1"/>
    <col min="4" max="4" width="14.85546875" style="2" customWidth="1"/>
    <col min="5" max="5" width="3.28515625" style="2" customWidth="1"/>
    <col min="6" max="6" width="14.140625" style="2" customWidth="1"/>
    <col min="7" max="7" width="4" style="2" customWidth="1"/>
    <col min="8" max="8" width="16" style="2" customWidth="1"/>
    <col min="9" max="9" width="11.42578125" style="2" bestFit="1" customWidth="1"/>
    <col min="10" max="16384" width="8.7109375" style="2"/>
  </cols>
  <sheetData>
    <row r="1" spans="2:16">
      <c r="B1" s="1" t="s">
        <v>336</v>
      </c>
    </row>
    <row r="2" spans="2:16">
      <c r="D2" s="2" t="s">
        <v>337</v>
      </c>
    </row>
    <row r="3" spans="2:16">
      <c r="B3" s="1" t="s">
        <v>338</v>
      </c>
    </row>
    <row r="4" spans="2:16">
      <c r="B4" s="2" t="s">
        <v>346</v>
      </c>
    </row>
    <row r="7" spans="2:16" s="96" customFormat="1" ht="25.5">
      <c r="B7" s="339" t="s">
        <v>339</v>
      </c>
      <c r="C7" s="340"/>
      <c r="D7" s="211" t="s">
        <v>27</v>
      </c>
      <c r="E7" s="340"/>
      <c r="F7" s="211" t="s">
        <v>28</v>
      </c>
      <c r="G7" s="340"/>
      <c r="H7" s="211" t="s">
        <v>2</v>
      </c>
    </row>
    <row r="8" spans="2:16" s="96" customFormat="1">
      <c r="B8" s="341"/>
      <c r="C8" s="108"/>
      <c r="D8" s="342"/>
      <c r="E8" s="108"/>
      <c r="F8" s="342"/>
      <c r="G8" s="108"/>
      <c r="H8" s="420"/>
    </row>
    <row r="9" spans="2:16">
      <c r="B9" s="335" t="s">
        <v>350</v>
      </c>
      <c r="C9" s="36"/>
      <c r="D9" s="343">
        <v>83565883</v>
      </c>
      <c r="E9" s="343"/>
      <c r="F9" s="425">
        <v>-61531496</v>
      </c>
      <c r="G9" s="343"/>
      <c r="H9" s="425">
        <f>F9+D9</f>
        <v>22034387</v>
      </c>
      <c r="I9" s="345"/>
      <c r="J9" s="30"/>
      <c r="K9" s="38"/>
      <c r="L9" s="30"/>
      <c r="M9" s="30"/>
      <c r="N9" s="30"/>
      <c r="O9" s="30"/>
      <c r="P9" s="30"/>
    </row>
    <row r="10" spans="2:16">
      <c r="B10" s="2" t="s">
        <v>340</v>
      </c>
      <c r="C10" s="30"/>
      <c r="D10" s="38">
        <v>0</v>
      </c>
      <c r="E10" s="38"/>
      <c r="F10" s="423">
        <v>27309462</v>
      </c>
      <c r="G10" s="38"/>
      <c r="H10" s="420">
        <f>SUM(D10:F10)</f>
        <v>27309462</v>
      </c>
      <c r="I10" s="3"/>
      <c r="J10" s="391"/>
      <c r="K10" s="391"/>
      <c r="L10" s="391"/>
      <c r="M10" s="30"/>
      <c r="N10" s="38"/>
      <c r="O10" s="38"/>
      <c r="P10" s="38"/>
    </row>
    <row r="11" spans="2:16">
      <c r="B11" s="2" t="s">
        <v>341</v>
      </c>
      <c r="C11" s="30"/>
      <c r="D11" s="38">
        <v>0</v>
      </c>
      <c r="E11" s="38"/>
      <c r="F11" s="423">
        <v>-2948428</v>
      </c>
      <c r="G11" s="38"/>
      <c r="H11" s="420">
        <f t="shared" ref="H11" si="0">SUM(D11:F11)</f>
        <v>-2948428</v>
      </c>
      <c r="I11" s="3"/>
      <c r="J11" s="392"/>
      <c r="K11" s="40"/>
      <c r="L11" s="40"/>
      <c r="M11" s="30"/>
      <c r="N11" s="38"/>
      <c r="O11" s="38"/>
      <c r="P11" s="38"/>
    </row>
    <row r="12" spans="2:16">
      <c r="B12" s="36" t="s">
        <v>347</v>
      </c>
      <c r="C12" s="36"/>
      <c r="D12" s="346">
        <v>0</v>
      </c>
      <c r="E12" s="346"/>
      <c r="F12" s="423">
        <v>-476953</v>
      </c>
      <c r="G12" s="346"/>
      <c r="H12" s="420">
        <f>SUM(D12:F12)</f>
        <v>-476953</v>
      </c>
      <c r="I12" s="344"/>
      <c r="J12" s="392"/>
      <c r="K12" s="40"/>
      <c r="L12" s="40"/>
      <c r="M12" s="30"/>
      <c r="N12" s="38"/>
      <c r="O12" s="38"/>
      <c r="P12" s="38"/>
    </row>
    <row r="13" spans="2:16">
      <c r="B13" s="335" t="s">
        <v>349</v>
      </c>
      <c r="C13" s="36"/>
      <c r="D13" s="343">
        <f>SUM(D9:D12)</f>
        <v>83565883</v>
      </c>
      <c r="E13" s="343"/>
      <c r="F13" s="424">
        <f>SUM(F9:F12)</f>
        <v>-37647415</v>
      </c>
      <c r="G13" s="343"/>
      <c r="H13" s="424">
        <f>SUM(H9:H12)</f>
        <v>45918468</v>
      </c>
      <c r="I13" s="347"/>
      <c r="J13" s="39"/>
      <c r="K13" s="39"/>
      <c r="L13" s="39"/>
      <c r="M13" s="30"/>
      <c r="N13" s="38"/>
      <c r="O13" s="38"/>
      <c r="P13" s="38"/>
    </row>
    <row r="14" spans="2:16">
      <c r="B14" s="348"/>
      <c r="C14" s="30"/>
      <c r="D14" s="349"/>
      <c r="E14" s="38"/>
      <c r="F14" s="423"/>
      <c r="G14" s="349"/>
      <c r="H14" s="420"/>
      <c r="I14" s="347"/>
      <c r="J14" s="39"/>
      <c r="K14" s="39"/>
      <c r="L14" s="39"/>
      <c r="M14" s="30"/>
      <c r="N14" s="38"/>
      <c r="O14" s="38"/>
      <c r="P14" s="38"/>
    </row>
    <row r="15" spans="2:16">
      <c r="B15" s="36" t="s">
        <v>333</v>
      </c>
      <c r="C15" s="36"/>
      <c r="D15" s="346">
        <v>0</v>
      </c>
      <c r="E15" s="36"/>
      <c r="F15" s="422">
        <v>-4420253</v>
      </c>
      <c r="G15" s="36"/>
      <c r="H15" s="422">
        <f>SUM(D15:F15)</f>
        <v>-4420253</v>
      </c>
      <c r="I15" s="344"/>
      <c r="J15" s="30"/>
      <c r="K15" s="30"/>
      <c r="L15" s="30"/>
      <c r="M15" s="30"/>
      <c r="N15" s="30"/>
      <c r="O15" s="30"/>
      <c r="P15" s="38"/>
    </row>
    <row r="16" spans="2:16">
      <c r="B16" s="335" t="s">
        <v>348</v>
      </c>
      <c r="C16" s="36"/>
      <c r="D16" s="343">
        <f>SUM(D13:D15)</f>
        <v>83565883</v>
      </c>
      <c r="E16" s="335"/>
      <c r="F16" s="425">
        <f>SUM(F13:F15)</f>
        <v>-42067668</v>
      </c>
      <c r="G16" s="335"/>
      <c r="H16" s="424">
        <f>SUM(H13:H15)</f>
        <v>41498215</v>
      </c>
      <c r="I16" s="347"/>
      <c r="J16" s="30"/>
      <c r="K16" s="30"/>
      <c r="L16" s="30"/>
      <c r="M16" s="30"/>
      <c r="N16" s="30"/>
      <c r="O16" s="30"/>
      <c r="P16" s="420"/>
    </row>
    <row r="17" spans="2:16">
      <c r="F17" s="21"/>
      <c r="H17" s="423"/>
      <c r="I17" s="3"/>
      <c r="J17" s="420"/>
      <c r="K17" s="30"/>
      <c r="L17" s="30"/>
      <c r="M17" s="30"/>
      <c r="N17" s="30"/>
      <c r="O17" s="30"/>
      <c r="P17" s="422"/>
    </row>
    <row r="18" spans="2:16">
      <c r="C18" s="21"/>
      <c r="D18" s="21"/>
      <c r="F18" s="21"/>
      <c r="H18" s="420"/>
      <c r="I18" s="3"/>
      <c r="J18" s="420"/>
    </row>
    <row r="19" spans="2:16">
      <c r="C19" s="387"/>
      <c r="F19" s="408"/>
      <c r="H19" s="420"/>
      <c r="J19" s="420"/>
    </row>
    <row r="20" spans="2:16">
      <c r="C20" s="387"/>
      <c r="F20" s="408"/>
      <c r="H20" s="420"/>
      <c r="J20" s="420"/>
    </row>
    <row r="21" spans="2:16" ht="13.5" thickBot="1">
      <c r="B21" s="387" t="s">
        <v>342</v>
      </c>
      <c r="F21" s="409"/>
      <c r="H21" s="420"/>
      <c r="J21" s="420"/>
    </row>
    <row r="22" spans="2:16">
      <c r="B22" s="387"/>
      <c r="F22" s="388" t="s">
        <v>343</v>
      </c>
      <c r="H22" s="420"/>
      <c r="J22" s="420"/>
    </row>
    <row r="23" spans="2:16">
      <c r="B23" s="411"/>
      <c r="F23" s="408"/>
      <c r="H23" s="420"/>
      <c r="J23" s="420"/>
    </row>
    <row r="24" spans="2:16">
      <c r="B24" s="411"/>
      <c r="F24" s="408"/>
      <c r="H24" s="420"/>
      <c r="J24" s="420"/>
    </row>
    <row r="25" spans="2:16">
      <c r="B25" s="411"/>
      <c r="F25" s="408"/>
    </row>
    <row r="26" spans="2:16">
      <c r="B26" s="387"/>
      <c r="F26" s="388"/>
    </row>
    <row r="27" spans="2:16" ht="13.5" thickBot="1">
      <c r="B27" s="387" t="s">
        <v>344</v>
      </c>
      <c r="F27" s="389"/>
    </row>
    <row r="28" spans="2:16">
      <c r="C28" s="387"/>
      <c r="F28" s="388" t="s">
        <v>345</v>
      </c>
    </row>
    <row r="29" spans="2:16">
      <c r="C29" s="21"/>
    </row>
  </sheetData>
  <mergeCells count="3">
    <mergeCell ref="F19:F21"/>
    <mergeCell ref="B23:B25"/>
    <mergeCell ref="F23:F2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="80" zoomScaleNormal="80" workbookViewId="0">
      <pane xSplit="2" ySplit="8" topLeftCell="C28" activePane="bottomRight" state="frozen"/>
      <selection pane="topRight" activeCell="E1" sqref="E1"/>
      <selection pane="bottomLeft" activeCell="A6" sqref="A6"/>
      <selection pane="bottomRight" activeCell="M58" sqref="M58"/>
    </sheetView>
  </sheetViews>
  <sheetFormatPr defaultColWidth="8.7109375" defaultRowHeight="12"/>
  <cols>
    <col min="1" max="1" width="34.140625" style="27" customWidth="1"/>
    <col min="2" max="2" width="15.140625" style="24" customWidth="1"/>
    <col min="3" max="3" width="18.85546875" style="24" customWidth="1"/>
    <col min="4" max="4" width="8.7109375" style="24"/>
    <col min="5" max="5" width="35.85546875" style="24" customWidth="1"/>
    <col min="6" max="16384" width="8.7109375" style="24"/>
  </cols>
  <sheetData>
    <row r="1" spans="1:5" ht="12.75">
      <c r="A1" s="368" t="s">
        <v>336</v>
      </c>
      <c r="B1" s="2"/>
      <c r="C1" s="2"/>
      <c r="D1" s="2"/>
      <c r="E1" s="2"/>
    </row>
    <row r="2" spans="1:5" ht="12.75">
      <c r="A2" s="338"/>
      <c r="B2" s="2"/>
      <c r="C2" s="24" t="s">
        <v>337</v>
      </c>
    </row>
    <row r="3" spans="1:5" ht="15.75">
      <c r="A3" s="369" t="s">
        <v>363</v>
      </c>
      <c r="B3" s="2"/>
      <c r="C3" s="370"/>
      <c r="D3" s="29"/>
      <c r="E3" s="2"/>
    </row>
    <row r="4" spans="1:5" ht="12.75">
      <c r="A4" s="371" t="s">
        <v>369</v>
      </c>
      <c r="B4" s="372"/>
      <c r="C4" s="112"/>
      <c r="D4" s="29"/>
      <c r="E4" s="373"/>
    </row>
    <row r="5" spans="1:5" s="121" customFormat="1" ht="25.5">
      <c r="A5" s="356" t="s">
        <v>364</v>
      </c>
      <c r="B5" s="340"/>
      <c r="C5" s="374" t="s">
        <v>365</v>
      </c>
      <c r="D5" s="378"/>
      <c r="E5" s="374" t="s">
        <v>366</v>
      </c>
    </row>
    <row r="6" spans="1:5" ht="12.75">
      <c r="A6" s="375"/>
      <c r="B6" s="30"/>
      <c r="C6" s="376"/>
      <c r="D6" s="377"/>
      <c r="E6" s="376"/>
    </row>
    <row r="7" spans="1:5" s="121" customFormat="1" ht="12.75">
      <c r="A7" s="368" t="s">
        <v>367</v>
      </c>
    </row>
    <row r="8" spans="1:5" s="26" customFormat="1">
      <c r="A8" s="140" t="s">
        <v>3</v>
      </c>
      <c r="C8" s="379"/>
      <c r="E8" s="379"/>
    </row>
    <row r="9" spans="1:5" s="26" customFormat="1">
      <c r="A9" s="95" t="s">
        <v>4</v>
      </c>
      <c r="C9" s="132">
        <v>84595301</v>
      </c>
      <c r="E9" s="132">
        <v>84259042</v>
      </c>
    </row>
    <row r="10" spans="1:5">
      <c r="A10" s="27" t="s">
        <v>5</v>
      </c>
      <c r="C10" s="76">
        <v>116275</v>
      </c>
      <c r="E10" s="76">
        <v>98195</v>
      </c>
    </row>
    <row r="11" spans="1:5">
      <c r="A11" s="27" t="s">
        <v>6</v>
      </c>
      <c r="C11" s="76">
        <v>194307</v>
      </c>
      <c r="E11" s="76">
        <v>196764</v>
      </c>
    </row>
    <row r="12" spans="1:5">
      <c r="A12" s="27" t="s">
        <v>7</v>
      </c>
      <c r="C12" s="76">
        <v>0</v>
      </c>
      <c r="E12" s="76">
        <v>0</v>
      </c>
    </row>
    <row r="13" spans="1:5">
      <c r="A13" s="27" t="s">
        <v>8</v>
      </c>
      <c r="C13" s="76">
        <v>1348065</v>
      </c>
      <c r="E13" s="76">
        <v>1327485</v>
      </c>
    </row>
    <row r="14" spans="1:5">
      <c r="A14" s="27" t="s">
        <v>9</v>
      </c>
      <c r="C14" s="76">
        <v>1456200</v>
      </c>
      <c r="E14" s="76">
        <v>1671667</v>
      </c>
    </row>
    <row r="15" spans="1:5">
      <c r="A15" s="27" t="s">
        <v>10</v>
      </c>
      <c r="C15" s="76">
        <v>0</v>
      </c>
      <c r="E15" s="76">
        <v>0</v>
      </c>
    </row>
    <row r="16" spans="1:5">
      <c r="A16" s="27" t="s">
        <v>11</v>
      </c>
      <c r="C16" s="76">
        <v>5595875</v>
      </c>
      <c r="E16" s="76">
        <v>4782580</v>
      </c>
    </row>
    <row r="17" spans="1:5">
      <c r="A17" s="27" t="s">
        <v>12</v>
      </c>
      <c r="C17" s="76">
        <v>40795514</v>
      </c>
      <c r="E17" s="76">
        <v>21821052</v>
      </c>
    </row>
    <row r="18" spans="1:5">
      <c r="A18" s="27" t="s">
        <v>13</v>
      </c>
      <c r="C18" s="76">
        <v>293791</v>
      </c>
      <c r="E18" s="76">
        <v>291041</v>
      </c>
    </row>
    <row r="19" spans="1:5">
      <c r="A19" s="27" t="s">
        <v>14</v>
      </c>
      <c r="B19" s="173"/>
      <c r="C19" s="76">
        <v>0</v>
      </c>
      <c r="D19" s="173"/>
      <c r="E19" s="76">
        <v>0</v>
      </c>
    </row>
    <row r="20" spans="1:5">
      <c r="A20" s="380"/>
      <c r="C20" s="381">
        <f>SUM(C9:C19)</f>
        <v>134395328</v>
      </c>
      <c r="E20" s="381">
        <f>SUM(E9:E19)</f>
        <v>114447826</v>
      </c>
    </row>
    <row r="21" spans="1:5">
      <c r="A21" s="95"/>
      <c r="B21" s="26"/>
      <c r="C21" s="26"/>
      <c r="D21" s="26"/>
      <c r="E21" s="26"/>
    </row>
    <row r="22" spans="1:5">
      <c r="A22" s="140" t="s">
        <v>15</v>
      </c>
    </row>
    <row r="23" spans="1:5">
      <c r="A23" s="27" t="s">
        <v>16</v>
      </c>
      <c r="C23" s="76">
        <v>34002523</v>
      </c>
      <c r="E23" s="76">
        <v>34233754</v>
      </c>
    </row>
    <row r="24" spans="1:5">
      <c r="A24" s="27" t="s">
        <v>17</v>
      </c>
      <c r="C24" s="76">
        <v>732250</v>
      </c>
      <c r="E24" s="76">
        <v>32105</v>
      </c>
    </row>
    <row r="25" spans="1:5">
      <c r="A25" s="27" t="s">
        <v>18</v>
      </c>
      <c r="C25" s="76">
        <v>1995747</v>
      </c>
      <c r="E25" s="76">
        <v>5303212</v>
      </c>
    </row>
    <row r="26" spans="1:5">
      <c r="A26" s="27" t="s">
        <v>19</v>
      </c>
      <c r="C26" s="76">
        <v>10389271</v>
      </c>
      <c r="E26" s="76">
        <v>12402121</v>
      </c>
    </row>
    <row r="27" spans="1:5">
      <c r="A27" s="27" t="s">
        <v>20</v>
      </c>
      <c r="C27" s="76">
        <v>599013</v>
      </c>
      <c r="E27" s="76">
        <v>65946</v>
      </c>
    </row>
    <row r="28" spans="1:5">
      <c r="A28" s="27" t="s">
        <v>21</v>
      </c>
      <c r="C28" s="76">
        <v>4157697</v>
      </c>
      <c r="E28" s="76">
        <v>1354428</v>
      </c>
    </row>
    <row r="29" spans="1:5">
      <c r="A29" s="27" t="s">
        <v>22</v>
      </c>
      <c r="C29" s="76">
        <v>1188758</v>
      </c>
      <c r="E29" s="76">
        <v>1038256</v>
      </c>
    </row>
    <row r="30" spans="1:5">
      <c r="A30" s="27" t="s">
        <v>23</v>
      </c>
      <c r="B30" s="173"/>
      <c r="C30" s="76">
        <v>21584130</v>
      </c>
      <c r="D30" s="173"/>
      <c r="E30" s="76">
        <v>6439291</v>
      </c>
    </row>
    <row r="31" spans="1:5">
      <c r="A31" s="380"/>
      <c r="C31" s="381">
        <f>SUM(C23:C30)</f>
        <v>74649389</v>
      </c>
      <c r="E31" s="381">
        <f>SUM(E23:E30)</f>
        <v>60869113</v>
      </c>
    </row>
    <row r="32" spans="1:5">
      <c r="A32" s="95"/>
      <c r="B32" s="26"/>
      <c r="C32" s="26"/>
      <c r="D32" s="26"/>
      <c r="E32" s="26"/>
    </row>
    <row r="33" spans="1:5">
      <c r="A33" s="382" t="s">
        <v>24</v>
      </c>
      <c r="B33" s="173"/>
      <c r="C33" s="383">
        <v>28722</v>
      </c>
      <c r="D33" s="173"/>
      <c r="E33" s="383">
        <v>27658</v>
      </c>
    </row>
    <row r="34" spans="1:5">
      <c r="A34" s="382"/>
      <c r="B34" s="173"/>
      <c r="C34" s="384">
        <f>C33+C31</f>
        <v>74678111</v>
      </c>
      <c r="D34" s="173"/>
      <c r="E34" s="384">
        <f>E33+E31</f>
        <v>60896771</v>
      </c>
    </row>
    <row r="35" spans="1:5" ht="12.75" thickBot="1">
      <c r="A35" s="141" t="s">
        <v>25</v>
      </c>
      <c r="B35" s="385"/>
      <c r="C35" s="128">
        <f>C33+C31+C20</f>
        <v>209073439</v>
      </c>
      <c r="D35" s="385"/>
      <c r="E35" s="128">
        <f>E33+E31+E20</f>
        <v>175344597</v>
      </c>
    </row>
    <row r="36" spans="1:5" ht="12.75" thickTop="1"/>
    <row r="37" spans="1:5">
      <c r="A37" s="28" t="s">
        <v>26</v>
      </c>
    </row>
    <row r="38" spans="1:5">
      <c r="A38" s="27" t="s">
        <v>27</v>
      </c>
      <c r="C38" s="76">
        <v>83565883</v>
      </c>
      <c r="E38" s="76">
        <v>83565883</v>
      </c>
    </row>
    <row r="39" spans="1:5">
      <c r="A39" s="27" t="s">
        <v>28</v>
      </c>
      <c r="B39" s="173"/>
      <c r="C39" s="415">
        <v>-42067668</v>
      </c>
      <c r="D39" s="173"/>
      <c r="E39" s="415">
        <v>-37647415</v>
      </c>
    </row>
    <row r="40" spans="1:5">
      <c r="A40" s="380"/>
      <c r="C40" s="381">
        <f>SUM(C38:C39)</f>
        <v>41498215</v>
      </c>
      <c r="E40" s="381">
        <f>SUM(E38:E39)</f>
        <v>45918468</v>
      </c>
    </row>
    <row r="41" spans="1:5">
      <c r="A41" s="95"/>
      <c r="B41" s="26"/>
      <c r="C41" s="26"/>
      <c r="D41" s="26"/>
      <c r="E41" s="26"/>
    </row>
    <row r="42" spans="1:5">
      <c r="A42" s="28" t="s">
        <v>29</v>
      </c>
    </row>
    <row r="43" spans="1:5">
      <c r="A43" s="27" t="s">
        <v>156</v>
      </c>
      <c r="C43" s="76">
        <v>69990079</v>
      </c>
      <c r="E43" s="76">
        <v>41601062</v>
      </c>
    </row>
    <row r="44" spans="1:5">
      <c r="A44" s="27" t="s">
        <v>154</v>
      </c>
      <c r="C44" s="76">
        <v>42706907</v>
      </c>
      <c r="E44" s="76">
        <v>36124644</v>
      </c>
    </row>
    <row r="45" spans="1:5">
      <c r="A45" s="27" t="s">
        <v>31</v>
      </c>
      <c r="C45" s="76">
        <v>5906584</v>
      </c>
      <c r="E45" s="76">
        <v>5906584</v>
      </c>
    </row>
    <row r="46" spans="1:5">
      <c r="A46" s="27" t="s">
        <v>32</v>
      </c>
      <c r="C46" s="76">
        <v>863071</v>
      </c>
      <c r="E46" s="76">
        <v>847831</v>
      </c>
    </row>
    <row r="47" spans="1:5">
      <c r="A47" s="27" t="s">
        <v>33</v>
      </c>
      <c r="C47" s="76">
        <v>846558</v>
      </c>
      <c r="E47" s="76">
        <v>852994</v>
      </c>
    </row>
    <row r="48" spans="1:5">
      <c r="A48" s="27" t="s">
        <v>34</v>
      </c>
      <c r="C48" s="76">
        <v>11446777</v>
      </c>
      <c r="E48" s="76">
        <v>11285467</v>
      </c>
    </row>
    <row r="49" spans="1:5">
      <c r="A49" s="27" t="s">
        <v>35</v>
      </c>
      <c r="C49" s="76">
        <v>366462</v>
      </c>
      <c r="E49" s="76">
        <v>351652</v>
      </c>
    </row>
    <row r="50" spans="1:5">
      <c r="A50" s="27" t="s">
        <v>70</v>
      </c>
      <c r="C50" s="76">
        <v>94805</v>
      </c>
      <c r="E50" s="76">
        <v>0</v>
      </c>
    </row>
    <row r="51" spans="1:5">
      <c r="A51" s="382" t="s">
        <v>58</v>
      </c>
      <c r="B51" s="173"/>
      <c r="C51" s="383">
        <v>36312</v>
      </c>
      <c r="D51" s="173"/>
      <c r="E51" s="76">
        <v>36312</v>
      </c>
    </row>
    <row r="52" spans="1:5">
      <c r="A52" s="126"/>
      <c r="C52" s="139">
        <f>SUM(C43:C51)</f>
        <v>132257555</v>
      </c>
      <c r="E52" s="381">
        <f>SUM(E43:E51)</f>
        <v>97006546</v>
      </c>
    </row>
    <row r="53" spans="1:5" s="26" customFormat="1">
      <c r="A53" s="95"/>
    </row>
    <row r="54" spans="1:5">
      <c r="A54" s="28" t="s">
        <v>36</v>
      </c>
    </row>
    <row r="55" spans="1:5">
      <c r="A55" s="27" t="s">
        <v>157</v>
      </c>
      <c r="C55" s="76">
        <v>56855</v>
      </c>
      <c r="E55" s="76">
        <v>48899</v>
      </c>
    </row>
    <row r="56" spans="1:5">
      <c r="A56" s="27" t="s">
        <v>155</v>
      </c>
      <c r="C56" s="76">
        <v>6966544</v>
      </c>
      <c r="E56" s="76">
        <v>5782342</v>
      </c>
    </row>
    <row r="57" spans="1:5">
      <c r="A57" s="27" t="s">
        <v>30</v>
      </c>
      <c r="C57" s="76">
        <v>15505287</v>
      </c>
      <c r="E57" s="76">
        <v>14846928</v>
      </c>
    </row>
    <row r="58" spans="1:5">
      <c r="A58" s="27" t="s">
        <v>37</v>
      </c>
      <c r="C58" s="76">
        <v>909794</v>
      </c>
      <c r="E58" s="76">
        <v>1912091</v>
      </c>
    </row>
    <row r="59" spans="1:5">
      <c r="A59" s="27" t="s">
        <v>38</v>
      </c>
      <c r="C59" s="76">
        <v>6085799</v>
      </c>
      <c r="E59" s="76">
        <v>4587438</v>
      </c>
    </row>
    <row r="60" spans="1:5">
      <c r="A60" s="27" t="s">
        <v>39</v>
      </c>
      <c r="C60" s="76">
        <v>370117</v>
      </c>
      <c r="E60" s="76">
        <v>314251</v>
      </c>
    </row>
    <row r="61" spans="1:5">
      <c r="A61" s="27" t="s">
        <v>40</v>
      </c>
      <c r="C61" s="76">
        <v>74266</v>
      </c>
      <c r="E61" s="76">
        <v>77710</v>
      </c>
    </row>
    <row r="62" spans="1:5">
      <c r="A62" s="27" t="s">
        <v>35</v>
      </c>
      <c r="C62" s="76">
        <v>141154</v>
      </c>
      <c r="E62" s="76">
        <v>121833</v>
      </c>
    </row>
    <row r="63" spans="1:5">
      <c r="A63" s="27" t="s">
        <v>41</v>
      </c>
      <c r="C63" s="76">
        <v>3153590</v>
      </c>
      <c r="E63" s="76">
        <v>2911899</v>
      </c>
    </row>
    <row r="64" spans="1:5">
      <c r="A64" s="382" t="s">
        <v>57</v>
      </c>
      <c r="B64" s="173"/>
      <c r="C64" s="383">
        <v>2054263</v>
      </c>
      <c r="D64" s="173"/>
      <c r="E64" s="383">
        <v>1816192</v>
      </c>
    </row>
    <row r="65" spans="1:5">
      <c r="A65" s="95"/>
      <c r="C65" s="139">
        <f>SUM(C55:C64)</f>
        <v>35317669</v>
      </c>
      <c r="E65" s="139">
        <f>SUM(E55:E64)</f>
        <v>32419583</v>
      </c>
    </row>
    <row r="66" spans="1:5">
      <c r="A66" s="95"/>
      <c r="B66" s="26"/>
      <c r="C66" s="26"/>
      <c r="D66" s="26"/>
      <c r="E66" s="132"/>
    </row>
    <row r="67" spans="1:5">
      <c r="A67" s="28" t="s">
        <v>42</v>
      </c>
      <c r="C67" s="133">
        <f>C65+C52</f>
        <v>167575224</v>
      </c>
      <c r="E67" s="133">
        <f>E65+E52</f>
        <v>129426129</v>
      </c>
    </row>
    <row r="68" spans="1:5" ht="12.75" thickBot="1">
      <c r="A68" s="141" t="s">
        <v>43</v>
      </c>
      <c r="B68" s="385"/>
      <c r="C68" s="128">
        <f>C67+C40</f>
        <v>209073439</v>
      </c>
      <c r="D68" s="385"/>
      <c r="E68" s="128">
        <f>E67+E40</f>
        <v>175344597</v>
      </c>
    </row>
    <row r="69" spans="1:5" ht="12.75" thickTop="1">
      <c r="E69" s="76"/>
    </row>
    <row r="71" spans="1:5" s="27" customFormat="1" ht="12.75">
      <c r="A71" s="394" t="s">
        <v>368</v>
      </c>
      <c r="B71" s="373"/>
      <c r="C71" s="395">
        <f>ROUND((ББ!C35-ББ!C13-ББ!C67)/111858434*1000,0)</f>
        <v>359</v>
      </c>
      <c r="D71" s="396"/>
      <c r="E71" s="395">
        <f>ROUND((ББ!E35-ББ!E13-ББ!E67)/111858434*1000,0)</f>
        <v>399</v>
      </c>
    </row>
    <row r="72" spans="1:5" ht="15">
      <c r="A72" s="350"/>
      <c r="B72" s="2"/>
      <c r="C72" s="305"/>
      <c r="D72" s="2"/>
      <c r="E72" s="305"/>
    </row>
    <row r="73" spans="1:5" ht="15">
      <c r="A73" s="350"/>
      <c r="B73" s="2"/>
      <c r="C73" s="305"/>
      <c r="D73" s="2"/>
      <c r="E73" s="305"/>
    </row>
    <row r="74" spans="1:5" ht="15">
      <c r="A74" s="350"/>
      <c r="B74" s="2"/>
      <c r="C74" s="305"/>
      <c r="D74" s="2"/>
      <c r="E74" s="305"/>
    </row>
    <row r="75" spans="1:5" ht="15.75" thickBot="1">
      <c r="A75" s="350" t="s">
        <v>342</v>
      </c>
      <c r="B75" s="2"/>
      <c r="C75" s="386"/>
      <c r="D75" s="2"/>
      <c r="E75" s="352"/>
    </row>
    <row r="76" spans="1:5" ht="12.75">
      <c r="A76" s="350"/>
      <c r="B76" s="2"/>
      <c r="C76" s="21"/>
      <c r="D76" s="2"/>
      <c r="E76" s="351" t="s">
        <v>343</v>
      </c>
    </row>
    <row r="77" spans="1:5" ht="12.75">
      <c r="A77" s="350"/>
      <c r="B77" s="2"/>
      <c r="C77" s="2"/>
      <c r="D77" s="2"/>
      <c r="E77" s="351"/>
    </row>
    <row r="78" spans="1:5" ht="15.75" thickBot="1">
      <c r="A78" s="350" t="s">
        <v>344</v>
      </c>
      <c r="B78" s="2"/>
      <c r="C78" s="14"/>
      <c r="D78" s="2"/>
      <c r="E78" s="352"/>
    </row>
    <row r="79" spans="1:5" ht="15">
      <c r="A79" s="350"/>
      <c r="B79" s="2"/>
      <c r="C79" s="14"/>
      <c r="D79" s="2"/>
      <c r="E79" s="351" t="s">
        <v>345</v>
      </c>
    </row>
    <row r="92" spans="3:5">
      <c r="C92" s="169"/>
      <c r="D92" s="324"/>
      <c r="E92" s="169"/>
    </row>
  </sheetData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2"/>
  <sheetViews>
    <sheetView zoomScale="70" zoomScaleNormal="70" workbookViewId="0"/>
  </sheetViews>
  <sheetFormatPr defaultRowHeight="15"/>
  <cols>
    <col min="2" max="2" width="37.42578125" customWidth="1"/>
    <col min="3" max="3" width="14.7109375" customWidth="1"/>
    <col min="4" max="4" width="14.85546875" customWidth="1"/>
    <col min="5" max="5" width="7.140625" customWidth="1"/>
    <col min="6" max="6" width="15.140625" customWidth="1"/>
    <col min="7" max="7" width="6" customWidth="1"/>
    <col min="8" max="8" width="15.140625" customWidth="1"/>
    <col min="9" max="9" width="3.5703125" customWidth="1"/>
    <col min="10" max="10" width="14.140625" customWidth="1"/>
    <col min="11" max="11" width="4.140625" customWidth="1"/>
    <col min="12" max="12" width="14.5703125" customWidth="1"/>
    <col min="13" max="13" width="2.42578125" customWidth="1"/>
    <col min="14" max="14" width="16" customWidth="1"/>
    <col min="15" max="15" width="5.7109375" customWidth="1"/>
    <col min="16" max="16" width="19.85546875" customWidth="1"/>
    <col min="18" max="18" width="16.28515625" customWidth="1"/>
    <col min="19" max="19" width="13.28515625" bestFit="1" customWidth="1"/>
    <col min="20" max="20" width="12.42578125" bestFit="1" customWidth="1"/>
  </cols>
  <sheetData>
    <row r="2" spans="1:25" s="206" customFormat="1" ht="45">
      <c r="A2" s="233"/>
      <c r="B2" s="233"/>
      <c r="C2" s="233"/>
      <c r="D2" s="234" t="s">
        <v>238</v>
      </c>
      <c r="E2" s="233"/>
      <c r="F2" s="234" t="s">
        <v>67</v>
      </c>
      <c r="G2" s="233"/>
      <c r="H2" s="234" t="s">
        <v>239</v>
      </c>
      <c r="I2" s="233"/>
      <c r="J2" s="234" t="s">
        <v>68</v>
      </c>
      <c r="K2" s="233"/>
      <c r="L2" s="234" t="s">
        <v>224</v>
      </c>
      <c r="M2" s="233"/>
      <c r="N2" s="234" t="s">
        <v>240</v>
      </c>
      <c r="O2" s="233"/>
      <c r="P2" s="234" t="s">
        <v>241</v>
      </c>
      <c r="Q2" s="233"/>
      <c r="R2" s="234" t="s">
        <v>2</v>
      </c>
    </row>
    <row r="3" spans="1:25">
      <c r="A3" s="235" t="s">
        <v>72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25" ht="15.75" thickBot="1">
      <c r="A4" s="235" t="s">
        <v>96</v>
      </c>
      <c r="B4" s="235"/>
      <c r="C4" s="235"/>
      <c r="D4" s="236">
        <v>359554</v>
      </c>
      <c r="E4" s="235"/>
      <c r="F4" s="236">
        <v>24439844</v>
      </c>
      <c r="G4" s="235"/>
      <c r="H4" s="236">
        <v>38471491</v>
      </c>
      <c r="I4" s="235"/>
      <c r="J4" s="236">
        <v>3476325</v>
      </c>
      <c r="K4" s="235"/>
      <c r="L4" s="236">
        <v>2592618</v>
      </c>
      <c r="M4" s="235"/>
      <c r="N4" s="236">
        <v>15472774</v>
      </c>
      <c r="O4" s="235"/>
      <c r="P4" s="236">
        <v>19739550</v>
      </c>
      <c r="Q4" s="235"/>
      <c r="R4" s="236">
        <f>SUM(D4:P4)</f>
        <v>104552156</v>
      </c>
      <c r="V4" s="198"/>
    </row>
    <row r="5" spans="1:25" ht="15.75" thickTop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5">
      <c r="A6" s="238" t="s">
        <v>93</v>
      </c>
      <c r="B6" s="20"/>
      <c r="C6" s="20"/>
      <c r="D6" s="23">
        <v>5708</v>
      </c>
      <c r="E6" s="23"/>
      <c r="F6" s="23">
        <v>55</v>
      </c>
      <c r="G6" s="23"/>
      <c r="H6" s="23">
        <v>695028</v>
      </c>
      <c r="I6" s="23"/>
      <c r="J6" s="23">
        <v>77628</v>
      </c>
      <c r="K6" s="23"/>
      <c r="L6" s="23">
        <v>16276</v>
      </c>
      <c r="M6" s="20"/>
      <c r="N6" s="23">
        <v>12015000</v>
      </c>
      <c r="O6" s="20"/>
      <c r="P6" s="23">
        <v>953845</v>
      </c>
      <c r="Q6" s="20"/>
      <c r="R6" s="239">
        <f t="shared" ref="R6:R10" si="0">SUM(D6:P6)</f>
        <v>13763540</v>
      </c>
    </row>
    <row r="7" spans="1:25">
      <c r="A7" s="238" t="s">
        <v>242</v>
      </c>
      <c r="B7" s="20"/>
      <c r="C7" s="20"/>
      <c r="D7" s="23">
        <v>0</v>
      </c>
      <c r="E7" s="23"/>
      <c r="F7" s="23">
        <v>2811980.0000000019</v>
      </c>
      <c r="G7" s="23"/>
      <c r="H7" s="23">
        <v>3083332</v>
      </c>
      <c r="I7" s="23"/>
      <c r="J7" s="23">
        <v>236456</v>
      </c>
      <c r="K7" s="23"/>
      <c r="L7" s="23">
        <f>262001</f>
        <v>262001</v>
      </c>
      <c r="M7" s="20"/>
      <c r="N7" s="23">
        <f>-13986958</f>
        <v>-13986958</v>
      </c>
      <c r="O7" s="20"/>
      <c r="P7" s="23">
        <v>7593189</v>
      </c>
      <c r="Q7" s="20"/>
      <c r="R7" s="239">
        <f t="shared" si="0"/>
        <v>0</v>
      </c>
    </row>
    <row r="8" spans="1:25">
      <c r="A8" s="238" t="s">
        <v>243</v>
      </c>
      <c r="B8" s="20"/>
      <c r="C8" s="20"/>
      <c r="D8" s="23">
        <v>0</v>
      </c>
      <c r="E8" s="23"/>
      <c r="F8" s="23">
        <v>0</v>
      </c>
      <c r="G8" s="23"/>
      <c r="H8" s="23">
        <v>0</v>
      </c>
      <c r="I8" s="23"/>
      <c r="J8" s="23">
        <v>0</v>
      </c>
      <c r="K8" s="23"/>
      <c r="L8" s="23">
        <v>0</v>
      </c>
      <c r="M8" s="20"/>
      <c r="N8" s="23">
        <v>-143736</v>
      </c>
      <c r="O8" s="20"/>
      <c r="P8" s="23">
        <v>0</v>
      </c>
      <c r="Q8" s="20"/>
      <c r="R8" s="239">
        <f t="shared" si="0"/>
        <v>-143736</v>
      </c>
    </row>
    <row r="9" spans="1:25">
      <c r="A9" s="238" t="s">
        <v>189</v>
      </c>
      <c r="B9" s="20"/>
      <c r="C9" s="20"/>
      <c r="D9" s="23">
        <v>0</v>
      </c>
      <c r="E9" s="23"/>
      <c r="F9">
        <v>590452</v>
      </c>
      <c r="G9" s="23"/>
      <c r="H9" s="23">
        <v>0</v>
      </c>
      <c r="I9" s="23"/>
      <c r="J9" s="23">
        <v>0</v>
      </c>
      <c r="K9" s="23"/>
      <c r="L9" s="23">
        <v>0</v>
      </c>
      <c r="M9" s="20"/>
      <c r="N9" s="23">
        <v>0</v>
      </c>
      <c r="O9" s="20"/>
      <c r="P9" s="23">
        <v>725738</v>
      </c>
      <c r="Q9" s="20"/>
      <c r="R9" s="239">
        <f t="shared" si="0"/>
        <v>1316190</v>
      </c>
    </row>
    <row r="10" spans="1:25">
      <c r="A10" s="238" t="s">
        <v>95</v>
      </c>
      <c r="B10" s="20"/>
      <c r="C10" s="20"/>
      <c r="D10" s="23">
        <v>-1668</v>
      </c>
      <c r="E10" s="23"/>
      <c r="F10" s="23">
        <v>-80882</v>
      </c>
      <c r="G10" s="23"/>
      <c r="H10" s="23">
        <v>-299697</v>
      </c>
      <c r="I10" s="23"/>
      <c r="J10" s="23">
        <v>-60423</v>
      </c>
      <c r="K10" s="23"/>
      <c r="L10" s="23">
        <v>-25902</v>
      </c>
      <c r="M10" s="20"/>
      <c r="N10" s="23">
        <f>-379436-113424</f>
        <v>-492860</v>
      </c>
      <c r="O10" s="20"/>
      <c r="P10" s="23">
        <v>-926368</v>
      </c>
      <c r="Q10" s="20"/>
      <c r="R10" s="239">
        <f t="shared" si="0"/>
        <v>-1887800</v>
      </c>
    </row>
    <row r="11" spans="1:25" ht="15.75" thickBot="1">
      <c r="A11" s="235" t="s">
        <v>97</v>
      </c>
      <c r="B11" s="20"/>
      <c r="C11" s="20"/>
      <c r="D11" s="236">
        <f>SUM(D4:D10)</f>
        <v>363594</v>
      </c>
      <c r="E11" s="235"/>
      <c r="F11" s="236">
        <f>SUM(F4:F10)</f>
        <v>27761449</v>
      </c>
      <c r="G11" s="235"/>
      <c r="H11" s="236">
        <f>SUM(H4:H10)</f>
        <v>41950154</v>
      </c>
      <c r="I11" s="235"/>
      <c r="J11" s="236">
        <f>SUM(J4:J10)</f>
        <v>3729986</v>
      </c>
      <c r="K11" s="235"/>
      <c r="L11" s="236">
        <f>SUM(L4:L10)</f>
        <v>2844993</v>
      </c>
      <c r="M11" s="235"/>
      <c r="N11" s="236">
        <f>SUM(N4:N10)</f>
        <v>12864220</v>
      </c>
      <c r="O11" s="235"/>
      <c r="P11" s="236">
        <f>SUM(P4:P10)</f>
        <v>28085954</v>
      </c>
      <c r="Q11" s="20"/>
      <c r="R11" s="236">
        <f>SUM(D11:P11)</f>
        <v>117600350</v>
      </c>
      <c r="T11" s="198"/>
    </row>
    <row r="12" spans="1:25" ht="15.75" thickTop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25">
      <c r="A13" s="238" t="s">
        <v>93</v>
      </c>
      <c r="B13" s="20"/>
      <c r="C13" s="20"/>
      <c r="D13" s="23">
        <v>0</v>
      </c>
      <c r="E13" s="23"/>
      <c r="F13" s="23">
        <v>0</v>
      </c>
      <c r="G13" s="23"/>
      <c r="H13" s="23">
        <v>316289</v>
      </c>
      <c r="I13" s="23"/>
      <c r="J13" s="23">
        <v>3732</v>
      </c>
      <c r="K13" s="23"/>
      <c r="L13" s="23">
        <v>1169</v>
      </c>
      <c r="M13" s="23"/>
      <c r="N13" s="23">
        <v>2482487</v>
      </c>
      <c r="O13" s="23"/>
      <c r="P13" s="23">
        <v>307165</v>
      </c>
      <c r="Q13" s="23"/>
      <c r="R13" s="239">
        <f t="shared" ref="R13:R18" si="1">SUM(D13:P13)</f>
        <v>3110842</v>
      </c>
      <c r="S13" s="20"/>
      <c r="T13" s="23"/>
      <c r="U13" s="20"/>
      <c r="V13" s="20"/>
      <c r="W13" s="20"/>
      <c r="X13" s="20"/>
      <c r="Y13" s="20"/>
    </row>
    <row r="14" spans="1:25">
      <c r="A14" s="238" t="s">
        <v>242</v>
      </c>
      <c r="B14" s="20"/>
      <c r="C14" s="20"/>
      <c r="D14" s="23">
        <v>0</v>
      </c>
      <c r="E14" s="23"/>
      <c r="F14" s="23">
        <v>175852</v>
      </c>
      <c r="G14" s="23"/>
      <c r="H14" s="23">
        <v>423182</v>
      </c>
      <c r="I14" s="23"/>
      <c r="J14" s="23">
        <v>261898</v>
      </c>
      <c r="K14" s="23"/>
      <c r="L14" s="23">
        <v>28566</v>
      </c>
      <c r="M14" s="23"/>
      <c r="N14" s="23">
        <v>-993166</v>
      </c>
      <c r="O14" s="23"/>
      <c r="P14" s="23">
        <v>103668</v>
      </c>
      <c r="Q14" s="23"/>
      <c r="R14" s="239">
        <f t="shared" si="1"/>
        <v>0</v>
      </c>
      <c r="S14" s="20"/>
      <c r="T14" s="23"/>
      <c r="U14" s="20"/>
      <c r="V14" s="20"/>
      <c r="W14" s="20"/>
      <c r="X14" s="20"/>
      <c r="Y14" s="20"/>
    </row>
    <row r="15" spans="1:25">
      <c r="A15" s="238" t="s">
        <v>243</v>
      </c>
      <c r="B15" s="20"/>
      <c r="C15" s="20"/>
      <c r="D15" s="23">
        <v>0</v>
      </c>
      <c r="E15" s="23"/>
      <c r="F15" s="23">
        <v>0</v>
      </c>
      <c r="G15" s="23"/>
      <c r="H15" s="23">
        <v>0</v>
      </c>
      <c r="I15" s="23"/>
      <c r="J15" s="23">
        <v>0</v>
      </c>
      <c r="K15" s="23"/>
      <c r="L15" s="23">
        <v>0</v>
      </c>
      <c r="M15" s="23"/>
      <c r="N15" s="23">
        <v>-416</v>
      </c>
      <c r="O15" s="23"/>
      <c r="P15" s="23">
        <v>0</v>
      </c>
      <c r="Q15" s="23"/>
      <c r="R15" s="239">
        <f t="shared" si="1"/>
        <v>-416</v>
      </c>
      <c r="S15" s="20"/>
      <c r="T15" s="23"/>
      <c r="U15" s="20"/>
      <c r="V15" s="20"/>
      <c r="W15" s="20"/>
      <c r="X15" s="20"/>
      <c r="Y15" s="20"/>
    </row>
    <row r="16" spans="1:25">
      <c r="A16" s="238" t="s">
        <v>189</v>
      </c>
      <c r="B16" s="20"/>
      <c r="C16" s="20"/>
      <c r="D16" s="23">
        <v>0</v>
      </c>
      <c r="E16" s="23"/>
      <c r="F16" s="23">
        <v>0</v>
      </c>
      <c r="G16" s="23"/>
      <c r="H16" s="23">
        <v>0</v>
      </c>
      <c r="I16" s="23"/>
      <c r="J16" s="23">
        <v>0</v>
      </c>
      <c r="K16" s="23"/>
      <c r="L16" s="23">
        <v>0</v>
      </c>
      <c r="M16" s="23"/>
      <c r="N16" s="23">
        <v>0</v>
      </c>
      <c r="O16" s="23"/>
      <c r="P16" s="23">
        <v>0</v>
      </c>
      <c r="Q16" s="23"/>
      <c r="R16" s="239">
        <f t="shared" si="1"/>
        <v>0</v>
      </c>
      <c r="S16" s="20"/>
      <c r="T16" s="23"/>
      <c r="U16" s="20"/>
      <c r="V16" s="20"/>
      <c r="W16" s="20"/>
      <c r="X16" s="20"/>
      <c r="Y16" s="20"/>
    </row>
    <row r="17" spans="1:25">
      <c r="A17" s="238" t="s">
        <v>95</v>
      </c>
      <c r="B17" s="20"/>
      <c r="C17" s="20"/>
      <c r="D17" s="23">
        <v>0</v>
      </c>
      <c r="E17" s="23"/>
      <c r="F17" s="23">
        <v>0</v>
      </c>
      <c r="G17" s="23"/>
      <c r="H17" s="23">
        <v>-62</v>
      </c>
      <c r="I17" s="23"/>
      <c r="J17" s="23">
        <f>-153704+397</f>
        <v>-153307</v>
      </c>
      <c r="K17" s="23"/>
      <c r="L17" s="23">
        <v>-481</v>
      </c>
      <c r="M17" s="23"/>
      <c r="N17" s="23">
        <v>-32039</v>
      </c>
      <c r="O17" s="23"/>
      <c r="P17" s="23">
        <v>-140432</v>
      </c>
      <c r="Q17" s="23"/>
      <c r="R17" s="239">
        <f t="shared" si="1"/>
        <v>-326321</v>
      </c>
      <c r="S17" s="20"/>
      <c r="T17" s="23"/>
      <c r="U17" s="20"/>
      <c r="V17" s="20"/>
      <c r="W17" s="20"/>
      <c r="X17" s="20"/>
      <c r="Y17" s="20"/>
    </row>
    <row r="18" spans="1:25" ht="15.75" thickBot="1">
      <c r="A18" s="235" t="s">
        <v>129</v>
      </c>
      <c r="B18" s="20"/>
      <c r="C18" s="20"/>
      <c r="D18" s="248">
        <f>SUM(D11:D17)</f>
        <v>363594</v>
      </c>
      <c r="E18" s="239"/>
      <c r="F18" s="248">
        <f>SUM(F11:F17)</f>
        <v>27937301</v>
      </c>
      <c r="G18" s="239"/>
      <c r="H18" s="248">
        <f>SUM(H11:H17)</f>
        <v>42689563</v>
      </c>
      <c r="I18" s="239"/>
      <c r="J18" s="248">
        <f>SUM(J11:J17)</f>
        <v>3842309</v>
      </c>
      <c r="K18" s="239"/>
      <c r="L18" s="248">
        <f>SUM(L11:L17)</f>
        <v>2874247</v>
      </c>
      <c r="M18" s="239"/>
      <c r="N18" s="248">
        <f>SUM(N11:N17)</f>
        <v>14321086</v>
      </c>
      <c r="O18" s="239"/>
      <c r="P18" s="248">
        <f>SUM(P11:P17)</f>
        <v>28356355</v>
      </c>
      <c r="Q18" s="23"/>
      <c r="R18" s="248">
        <f t="shared" si="1"/>
        <v>120384455</v>
      </c>
    </row>
    <row r="19" spans="1:25" ht="15.75" thickTop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25">
      <c r="A22" s="235" t="s">
        <v>244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25">
      <c r="A23" s="23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25" ht="15.75" thickBot="1">
      <c r="A24" s="235" t="s">
        <v>96</v>
      </c>
      <c r="B24" s="235"/>
      <c r="C24" s="235"/>
      <c r="D24" s="242">
        <v>0</v>
      </c>
      <c r="E24" s="243"/>
      <c r="F24" s="244">
        <v>-6224252</v>
      </c>
      <c r="G24" s="245"/>
      <c r="H24" s="244">
        <v>-9898755</v>
      </c>
      <c r="I24" s="245"/>
      <c r="J24" s="244">
        <v>-1134186</v>
      </c>
      <c r="K24" s="245"/>
      <c r="L24" s="244">
        <v>-616965</v>
      </c>
      <c r="M24" s="245"/>
      <c r="N24" s="244">
        <v>-834462</v>
      </c>
      <c r="O24" s="235"/>
      <c r="P24" s="244">
        <v>-5279903</v>
      </c>
      <c r="Q24" s="245"/>
      <c r="R24" s="248">
        <f>SUM(D24:P24)</f>
        <v>-23988523</v>
      </c>
      <c r="T24" s="198"/>
      <c r="U24" s="198"/>
    </row>
    <row r="25" spans="1:25" ht="15.75" thickTop="1">
      <c r="A25" s="20"/>
      <c r="B25" s="20"/>
      <c r="C25" s="20"/>
      <c r="D25" s="23"/>
      <c r="E25" s="2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0"/>
      <c r="Q25" s="240"/>
      <c r="R25" s="240"/>
    </row>
    <row r="26" spans="1:25">
      <c r="A26" s="238" t="s">
        <v>151</v>
      </c>
      <c r="B26" s="20"/>
      <c r="C26" s="20"/>
      <c r="D26" s="6">
        <v>0</v>
      </c>
      <c r="F26" s="23">
        <v>-1215030</v>
      </c>
      <c r="G26" s="20"/>
      <c r="H26" s="246">
        <v>-5427731</v>
      </c>
      <c r="I26" s="240"/>
      <c r="J26" s="246">
        <v>-363181</v>
      </c>
      <c r="K26" s="240"/>
      <c r="L26" s="246">
        <v>-387709</v>
      </c>
      <c r="M26" s="240"/>
      <c r="N26" s="246">
        <v>0</v>
      </c>
      <c r="O26" s="240"/>
      <c r="P26" s="246">
        <v>-2928531</v>
      </c>
      <c r="Q26" s="240"/>
      <c r="R26" s="237">
        <f>SUM(F26:P26)</f>
        <v>-10322182</v>
      </c>
      <c r="S26" s="241"/>
      <c r="T26" s="241"/>
    </row>
    <row r="27" spans="1:25">
      <c r="A27" s="238" t="s">
        <v>95</v>
      </c>
      <c r="B27" s="20"/>
      <c r="C27" s="20"/>
      <c r="D27" s="6">
        <v>0</v>
      </c>
      <c r="F27" s="23">
        <v>4396</v>
      </c>
      <c r="G27" s="20"/>
      <c r="H27" s="246">
        <v>286371</v>
      </c>
      <c r="I27" s="240"/>
      <c r="J27" s="246">
        <v>30281</v>
      </c>
      <c r="K27" s="240"/>
      <c r="L27" s="246">
        <v>22232</v>
      </c>
      <c r="M27" s="240"/>
      <c r="N27" s="246">
        <v>0</v>
      </c>
      <c r="O27" s="240"/>
      <c r="P27" s="246">
        <v>932484</v>
      </c>
      <c r="Q27" s="240"/>
      <c r="R27" s="237">
        <f>SUM(F27:P27)</f>
        <v>1275764</v>
      </c>
    </row>
    <row r="28" spans="1:25">
      <c r="A28" s="238" t="s">
        <v>245</v>
      </c>
      <c r="B28" s="20"/>
      <c r="C28" s="20"/>
      <c r="D28" s="6">
        <v>0</v>
      </c>
      <c r="F28" s="23">
        <v>0</v>
      </c>
      <c r="G28" s="20"/>
      <c r="H28" s="246">
        <v>0</v>
      </c>
      <c r="I28" s="240"/>
      <c r="J28" s="246">
        <v>0</v>
      </c>
      <c r="K28" s="240"/>
      <c r="L28" s="246">
        <v>0</v>
      </c>
      <c r="M28" s="240"/>
      <c r="N28" s="246">
        <v>-158273</v>
      </c>
      <c r="O28" s="240"/>
      <c r="P28" s="246">
        <v>-148094</v>
      </c>
      <c r="Q28" s="240"/>
      <c r="R28" s="237">
        <f>SUM(F28:P28)</f>
        <v>-306367</v>
      </c>
    </row>
    <row r="29" spans="1:25" ht="15.75" thickBot="1">
      <c r="A29" s="235" t="s">
        <v>97</v>
      </c>
      <c r="B29" s="20"/>
      <c r="C29" s="20"/>
      <c r="D29" s="247">
        <f>SUM(D24:D28)</f>
        <v>0</v>
      </c>
      <c r="E29" s="20"/>
      <c r="F29" s="248">
        <f>SUM(F24:F28)</f>
        <v>-7434886</v>
      </c>
      <c r="G29" s="240"/>
      <c r="H29" s="248">
        <f>SUM(H24:H28)</f>
        <v>-15040115</v>
      </c>
      <c r="I29" s="240"/>
      <c r="J29" s="248">
        <f>SUM(J24:J28)</f>
        <v>-1467086</v>
      </c>
      <c r="K29" s="240"/>
      <c r="L29" s="248">
        <f>SUM(L24:L28)</f>
        <v>-982442</v>
      </c>
      <c r="M29" s="240"/>
      <c r="N29" s="248">
        <f>SUM(N24:N28)</f>
        <v>-992735</v>
      </c>
      <c r="O29" s="240"/>
      <c r="P29" s="248">
        <f>SUM(P24:P28)</f>
        <v>-7424044</v>
      </c>
      <c r="Q29" s="240"/>
      <c r="R29" s="236">
        <f>SUM(D29:P29)</f>
        <v>-33341308</v>
      </c>
    </row>
    <row r="30" spans="1:25" ht="15.75" thickTop="1">
      <c r="A30" s="235"/>
      <c r="B30" s="20"/>
      <c r="C30" s="20"/>
      <c r="D30" s="23"/>
      <c r="E30" s="2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1:25">
      <c r="A31" s="238" t="s">
        <v>151</v>
      </c>
      <c r="B31" s="20"/>
      <c r="C31" s="20"/>
      <c r="D31" s="6">
        <v>0</v>
      </c>
      <c r="E31" s="23"/>
      <c r="F31" s="252">
        <v>-344941</v>
      </c>
      <c r="G31" s="252"/>
      <c r="H31" s="252">
        <v>-1404873</v>
      </c>
      <c r="I31" s="252"/>
      <c r="J31" s="252">
        <v>-65794</v>
      </c>
      <c r="K31" s="252"/>
      <c r="L31" s="252">
        <v>-81851</v>
      </c>
      <c r="M31" s="252"/>
      <c r="N31" s="252">
        <v>0</v>
      </c>
      <c r="O31" s="252"/>
      <c r="P31" s="252">
        <v>-736625</v>
      </c>
      <c r="Q31" s="252"/>
      <c r="R31" s="249">
        <f t="shared" ref="R31:R33" si="2">SUM(F31:P31)</f>
        <v>-2634084</v>
      </c>
      <c r="S31" s="337"/>
      <c r="T31" s="240"/>
      <c r="U31" s="240"/>
    </row>
    <row r="32" spans="1:25">
      <c r="A32" s="238" t="s">
        <v>95</v>
      </c>
      <c r="B32" s="20"/>
      <c r="C32" s="20"/>
      <c r="D32" s="6">
        <v>0</v>
      </c>
      <c r="E32" s="23"/>
      <c r="F32" s="252">
        <v>0</v>
      </c>
      <c r="G32" s="252"/>
      <c r="H32" s="252">
        <v>44</v>
      </c>
      <c r="I32" s="252"/>
      <c r="J32" s="252">
        <v>45530</v>
      </c>
      <c r="K32" s="252"/>
      <c r="L32" s="252">
        <v>232</v>
      </c>
      <c r="M32" s="252"/>
      <c r="N32" s="252">
        <v>0</v>
      </c>
      <c r="O32" s="252"/>
      <c r="P32" s="252">
        <v>140432</v>
      </c>
      <c r="Q32" s="252"/>
      <c r="R32" s="249">
        <f t="shared" si="2"/>
        <v>186238</v>
      </c>
      <c r="S32" s="240"/>
      <c r="T32" s="240"/>
      <c r="U32" s="240"/>
    </row>
    <row r="33" spans="1:21">
      <c r="A33" s="238" t="s">
        <v>245</v>
      </c>
      <c r="B33" s="20"/>
      <c r="C33" s="20"/>
      <c r="D33" s="6">
        <v>0</v>
      </c>
      <c r="E33" s="23"/>
      <c r="F33" s="252">
        <v>0</v>
      </c>
      <c r="G33" s="252"/>
      <c r="H33" s="252">
        <v>0</v>
      </c>
      <c r="I33" s="252"/>
      <c r="J33" s="252">
        <v>0</v>
      </c>
      <c r="K33" s="252"/>
      <c r="L33" s="252">
        <v>0</v>
      </c>
      <c r="M33" s="252"/>
      <c r="N33" s="252">
        <v>0</v>
      </c>
      <c r="O33" s="252"/>
      <c r="P33" s="252">
        <v>0</v>
      </c>
      <c r="Q33" s="252"/>
      <c r="R33" s="249">
        <f t="shared" si="2"/>
        <v>0</v>
      </c>
      <c r="S33" s="240"/>
      <c r="T33" s="240"/>
      <c r="U33" s="240"/>
    </row>
    <row r="34" spans="1:21" s="176" customFormat="1" ht="15.75" thickBot="1">
      <c r="A34" s="235" t="s">
        <v>129</v>
      </c>
      <c r="B34" s="235"/>
      <c r="C34" s="235"/>
      <c r="D34" s="254">
        <f>SUM(D29:D33)</f>
        <v>0</v>
      </c>
      <c r="E34" s="239"/>
      <c r="F34" s="248">
        <f>SUM(F29:F33)</f>
        <v>-7779827</v>
      </c>
      <c r="G34" s="253"/>
      <c r="H34" s="248">
        <f>SUM(H29:H33)</f>
        <v>-16444944</v>
      </c>
      <c r="I34" s="253"/>
      <c r="J34" s="248">
        <f>SUM(J29:J33)</f>
        <v>-1487350</v>
      </c>
      <c r="K34" s="253"/>
      <c r="L34" s="248">
        <f>SUM(L29:L33)</f>
        <v>-1064061</v>
      </c>
      <c r="M34" s="253"/>
      <c r="N34" s="248">
        <f>SUM(N29:N33)</f>
        <v>-992735</v>
      </c>
      <c r="O34" s="253"/>
      <c r="P34" s="248">
        <f>SUM(P29:P33)</f>
        <v>-8020237</v>
      </c>
      <c r="Q34" s="253"/>
      <c r="R34" s="248">
        <f>SUM(D34:P34)</f>
        <v>-35789154</v>
      </c>
    </row>
    <row r="35" spans="1:21" s="176" customFormat="1" ht="15.75" thickTop="1">
      <c r="A35" s="235"/>
      <c r="B35" s="235"/>
      <c r="C35" s="235"/>
      <c r="D35" s="249"/>
      <c r="E35" s="239"/>
      <c r="F35" s="249"/>
      <c r="G35" s="253"/>
      <c r="H35" s="249"/>
      <c r="I35" s="253"/>
      <c r="J35" s="249"/>
      <c r="K35" s="253"/>
      <c r="L35" s="249"/>
      <c r="M35" s="253"/>
      <c r="N35" s="249"/>
      <c r="O35" s="253"/>
      <c r="P35" s="249"/>
      <c r="Q35" s="253"/>
      <c r="R35" s="249"/>
    </row>
    <row r="36" spans="1:21">
      <c r="A36" s="235" t="s">
        <v>78</v>
      </c>
      <c r="B36" s="20"/>
      <c r="C36" s="20"/>
      <c r="D36" s="2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2" t="s">
        <v>44</v>
      </c>
    </row>
    <row r="37" spans="1:21">
      <c r="A37" s="235" t="s">
        <v>129</v>
      </c>
      <c r="B37" s="20"/>
      <c r="C37" s="20"/>
      <c r="D37" s="239">
        <f>D34+D18</f>
        <v>363594</v>
      </c>
      <c r="E37" s="20"/>
      <c r="F37" s="239">
        <f>F34+F18</f>
        <v>20157474</v>
      </c>
      <c r="G37" s="20"/>
      <c r="H37" s="239">
        <f>H34+H18</f>
        <v>26244619</v>
      </c>
      <c r="I37" s="20"/>
      <c r="J37" s="239">
        <f>J34+J18</f>
        <v>2354959</v>
      </c>
      <c r="K37" s="20"/>
      <c r="L37" s="239">
        <f>L34+L18</f>
        <v>1810186</v>
      </c>
      <c r="M37" s="20"/>
      <c r="N37" s="239">
        <f>N34+N18</f>
        <v>13328351</v>
      </c>
      <c r="O37" s="20"/>
      <c r="P37" s="239">
        <f>P34+P18</f>
        <v>20336118</v>
      </c>
      <c r="Q37" s="20"/>
      <c r="R37" s="243">
        <f>SUM(D37:P37)</f>
        <v>84595301</v>
      </c>
      <c r="S37" s="200">
        <f>ББ!C9-R37</f>
        <v>0</v>
      </c>
    </row>
    <row r="38" spans="1:21">
      <c r="A38" s="235" t="s">
        <v>97</v>
      </c>
      <c r="B38" s="206"/>
      <c r="C38" s="206"/>
      <c r="D38" s="250">
        <f>D29+D11</f>
        <v>363594</v>
      </c>
      <c r="E38" s="206"/>
      <c r="F38" s="250">
        <f>F29+F11</f>
        <v>20326563</v>
      </c>
      <c r="G38" s="206"/>
      <c r="H38" s="250">
        <f>H29+H11</f>
        <v>26910039</v>
      </c>
      <c r="I38" s="206"/>
      <c r="J38" s="250">
        <f>J29+J11</f>
        <v>2262900</v>
      </c>
      <c r="K38" s="206"/>
      <c r="L38" s="250">
        <f>L29+L11</f>
        <v>1862551</v>
      </c>
      <c r="M38" s="206"/>
      <c r="N38" s="250">
        <f>N29+N11</f>
        <v>11871485</v>
      </c>
      <c r="O38" s="206"/>
      <c r="P38" s="250">
        <f>P29+P11</f>
        <v>20661910</v>
      </c>
      <c r="Q38" s="206"/>
      <c r="R38" s="250">
        <f>SUM(D38:P38)</f>
        <v>84259042</v>
      </c>
      <c r="S38" s="251">
        <f>ББ!E9-R38</f>
        <v>0</v>
      </c>
    </row>
    <row r="40" spans="1:21">
      <c r="D40" s="198"/>
      <c r="F40" s="198"/>
      <c r="H40" s="198"/>
      <c r="J40" s="198"/>
      <c r="L40" s="198"/>
      <c r="N40" s="198"/>
      <c r="P40" s="198"/>
      <c r="R40" s="198"/>
      <c r="S40" s="198"/>
    </row>
    <row r="41" spans="1:21">
      <c r="F41" s="6"/>
      <c r="S41" s="6"/>
    </row>
    <row r="42" spans="1:21" s="206" customFormat="1" ht="26.1" customHeight="1">
      <c r="A42"/>
      <c r="D42"/>
      <c r="E42"/>
      <c r="F42" s="6"/>
      <c r="G42"/>
      <c r="H42"/>
      <c r="I42"/>
      <c r="J42"/>
      <c r="K42"/>
      <c r="L42"/>
      <c r="M42"/>
      <c r="N42"/>
      <c r="O42"/>
      <c r="P42"/>
      <c r="Q42"/>
      <c r="R42"/>
      <c r="S42" s="6"/>
    </row>
    <row r="43" spans="1:21">
      <c r="F43" s="5"/>
      <c r="G43" s="5"/>
      <c r="S43" s="6"/>
    </row>
    <row r="44" spans="1:21">
      <c r="F44" s="5"/>
      <c r="G44" s="5"/>
      <c r="S44" s="6"/>
    </row>
    <row r="45" spans="1:21">
      <c r="F45" s="5"/>
      <c r="G45" s="5"/>
      <c r="S45" s="6"/>
    </row>
    <row r="46" spans="1:21">
      <c r="F46" s="5"/>
      <c r="G46" s="5"/>
      <c r="S46" s="6"/>
    </row>
    <row r="47" spans="1:21">
      <c r="F47" s="5"/>
      <c r="G47" s="5"/>
    </row>
    <row r="72" spans="4:4">
      <c r="D72" s="19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zoomScale="80" zoomScaleNormal="80" workbookViewId="0">
      <selection activeCell="A3" sqref="A3"/>
    </sheetView>
  </sheetViews>
  <sheetFormatPr defaultColWidth="8.7109375" defaultRowHeight="12.75"/>
  <cols>
    <col min="1" max="3" width="8.7109375" style="2"/>
    <col min="4" max="4" width="24.140625" style="2" customWidth="1"/>
    <col min="5" max="5" width="21.28515625" style="2" customWidth="1"/>
    <col min="6" max="6" width="9.140625" style="2" bestFit="1" customWidth="1"/>
    <col min="7" max="16384" width="8.7109375" style="2"/>
  </cols>
  <sheetData>
    <row r="2" spans="1:8">
      <c r="A2" s="29">
        <v>5</v>
      </c>
      <c r="B2" s="1" t="s">
        <v>71</v>
      </c>
      <c r="H2" s="30"/>
    </row>
    <row r="3" spans="1:8">
      <c r="H3" s="30"/>
    </row>
    <row r="4" spans="1:8">
      <c r="B4" s="1" t="s">
        <v>72</v>
      </c>
      <c r="D4" s="1" t="s">
        <v>73</v>
      </c>
      <c r="E4" s="1" t="s">
        <v>2</v>
      </c>
      <c r="H4" s="30"/>
    </row>
    <row r="5" spans="1:8">
      <c r="B5" s="2" t="s">
        <v>74</v>
      </c>
      <c r="D5" s="31">
        <v>284883</v>
      </c>
      <c r="E5" s="21">
        <f>D5</f>
        <v>284883</v>
      </c>
      <c r="H5" s="39"/>
    </row>
    <row r="6" spans="1:8">
      <c r="B6" s="2" t="s">
        <v>75</v>
      </c>
      <c r="D6" s="31">
        <v>284883</v>
      </c>
      <c r="E6" s="21">
        <f>D6</f>
        <v>284883</v>
      </c>
      <c r="H6" s="39"/>
    </row>
    <row r="7" spans="1:8">
      <c r="B7" s="1" t="s">
        <v>88</v>
      </c>
      <c r="D7" s="21">
        <v>284883</v>
      </c>
      <c r="E7" s="21">
        <f>D7</f>
        <v>284883</v>
      </c>
      <c r="H7" s="39"/>
    </row>
    <row r="8" spans="1:8">
      <c r="H8" s="39"/>
    </row>
    <row r="9" spans="1:8">
      <c r="B9" s="1" t="s">
        <v>76</v>
      </c>
      <c r="H9" s="39"/>
    </row>
    <row r="10" spans="1:8">
      <c r="B10" s="1" t="s">
        <v>74</v>
      </c>
      <c r="D10" s="21">
        <v>-78291</v>
      </c>
      <c r="E10" s="21">
        <v>-78291</v>
      </c>
      <c r="H10" s="40"/>
    </row>
    <row r="11" spans="1:8">
      <c r="B11" s="2" t="s">
        <v>77</v>
      </c>
      <c r="D11" s="21">
        <v>-9828</v>
      </c>
      <c r="E11" s="21">
        <v>-9828</v>
      </c>
      <c r="H11" s="40"/>
    </row>
    <row r="12" spans="1:8">
      <c r="B12" s="1" t="s">
        <v>75</v>
      </c>
      <c r="D12" s="21">
        <f>D11+D10</f>
        <v>-88119</v>
      </c>
      <c r="E12" s="21">
        <f>D12</f>
        <v>-88119</v>
      </c>
      <c r="H12" s="40"/>
    </row>
    <row r="13" spans="1:8">
      <c r="B13" s="2" t="s">
        <v>87</v>
      </c>
      <c r="D13" s="21">
        <v>-2457</v>
      </c>
      <c r="E13" s="21">
        <f>D13</f>
        <v>-2457</v>
      </c>
      <c r="H13" s="39"/>
    </row>
    <row r="14" spans="1:8">
      <c r="B14" s="1" t="s">
        <v>88</v>
      </c>
      <c r="D14" s="21">
        <f>D13+D12</f>
        <v>-90576</v>
      </c>
      <c r="E14" s="21">
        <f>D14</f>
        <v>-90576</v>
      </c>
      <c r="H14" s="39"/>
    </row>
    <row r="15" spans="1:8">
      <c r="H15" s="39"/>
    </row>
    <row r="16" spans="1:8">
      <c r="H16" s="39"/>
    </row>
    <row r="17" spans="2:8">
      <c r="B17" s="1" t="s">
        <v>78</v>
      </c>
      <c r="H17" s="39"/>
    </row>
    <row r="18" spans="2:8">
      <c r="B18" s="1" t="s">
        <v>74</v>
      </c>
      <c r="D18" s="21">
        <f>D10+D5</f>
        <v>206592</v>
      </c>
      <c r="E18" s="21">
        <f>D18</f>
        <v>206592</v>
      </c>
      <c r="F18" s="32"/>
      <c r="H18" s="39"/>
    </row>
    <row r="19" spans="2:8">
      <c r="B19" s="1" t="s">
        <v>75</v>
      </c>
      <c r="D19" s="21">
        <f>D6+D12</f>
        <v>196764</v>
      </c>
      <c r="E19" s="21">
        <f>E6+E12</f>
        <v>196764</v>
      </c>
      <c r="F19" s="32">
        <f>ББ!E11-E19</f>
        <v>0</v>
      </c>
      <c r="H19" s="39"/>
    </row>
    <row r="20" spans="2:8">
      <c r="B20" s="1" t="s">
        <v>89</v>
      </c>
      <c r="D20" s="21">
        <f>D14+D7</f>
        <v>194307</v>
      </c>
      <c r="E20" s="21">
        <f>E14+E7</f>
        <v>194307</v>
      </c>
      <c r="F20" s="32"/>
      <c r="H20" s="39"/>
    </row>
    <row r="21" spans="2:8">
      <c r="B21" s="33" t="s">
        <v>44</v>
      </c>
      <c r="D21" s="21">
        <f>ББ!C11-D20</f>
        <v>0</v>
      </c>
      <c r="H21" s="30"/>
    </row>
    <row r="22" spans="2:8">
      <c r="D22" s="21"/>
      <c r="H22" s="30"/>
    </row>
    <row r="23" spans="2:8">
      <c r="D23" s="21"/>
      <c r="E23" s="21"/>
    </row>
    <row r="30" spans="2:8">
      <c r="B30" s="2" t="s">
        <v>79</v>
      </c>
    </row>
    <row r="32" spans="2:8">
      <c r="D32" s="34" t="s">
        <v>152</v>
      </c>
      <c r="E32" s="34" t="s">
        <v>80</v>
      </c>
      <c r="H32" s="30"/>
    </row>
    <row r="33" spans="2:8">
      <c r="B33" s="2" t="s">
        <v>82</v>
      </c>
      <c r="D33" s="31">
        <v>904</v>
      </c>
      <c r="E33" s="38">
        <v>0</v>
      </c>
      <c r="H33" s="39"/>
    </row>
    <row r="34" spans="2:8">
      <c r="B34" s="2" t="s">
        <v>83</v>
      </c>
      <c r="D34" s="21">
        <f>D13</f>
        <v>-2457</v>
      </c>
      <c r="E34" s="38">
        <v>-2457</v>
      </c>
      <c r="G34" s="21"/>
      <c r="H34" s="39"/>
    </row>
    <row r="35" spans="2:8" ht="13.5" thickBot="1">
      <c r="D35" s="35">
        <f>SUM(D33:D34)</f>
        <v>-1553</v>
      </c>
      <c r="E35" s="35">
        <f>SUM(E33:E34)</f>
        <v>-2457</v>
      </c>
      <c r="H35" s="39"/>
    </row>
    <row r="36" spans="2:8" ht="13.5" thickTop="1">
      <c r="E36" s="30"/>
      <c r="H36" s="30"/>
    </row>
    <row r="37" spans="2:8">
      <c r="C37" s="36"/>
      <c r="D37" s="34" t="s">
        <v>80</v>
      </c>
      <c r="E37" s="37" t="s">
        <v>81</v>
      </c>
      <c r="H37" s="30"/>
    </row>
    <row r="38" spans="2:8" s="118" customFormat="1">
      <c r="B38" s="321" t="s">
        <v>84</v>
      </c>
      <c r="D38" s="322">
        <v>642.29999999999995</v>
      </c>
      <c r="E38" s="323"/>
      <c r="H38" s="3"/>
    </row>
    <row r="39" spans="2:8" s="118" customFormat="1">
      <c r="B39" s="118" t="s">
        <v>85</v>
      </c>
      <c r="D39" s="118">
        <f>ROUND(AVERAGE(197000/519,265000/590),0)</f>
        <v>414</v>
      </c>
      <c r="H39" s="3"/>
    </row>
    <row r="40" spans="2:8" s="118" customFormat="1">
      <c r="B40" s="118" t="s">
        <v>86</v>
      </c>
      <c r="D40" s="31">
        <f>D39*D38</f>
        <v>265912.19999999995</v>
      </c>
      <c r="E40" s="31"/>
      <c r="H40" s="3"/>
    </row>
    <row r="41" spans="2:8" s="118" customFormat="1">
      <c r="D41" s="31"/>
      <c r="E41" s="31"/>
      <c r="H41" s="3"/>
    </row>
    <row r="42" spans="2:8">
      <c r="D42" s="21"/>
      <c r="E42" s="21"/>
      <c r="H42" s="30"/>
    </row>
    <row r="43" spans="2:8">
      <c r="D43" s="21"/>
      <c r="E43" s="21"/>
      <c r="H43" s="30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zoomScale="70" zoomScaleNormal="70" workbookViewId="0">
      <selection activeCell="B1" sqref="B1"/>
    </sheetView>
  </sheetViews>
  <sheetFormatPr defaultColWidth="8.7109375" defaultRowHeight="12.75"/>
  <cols>
    <col min="1" max="2" width="8.7109375" style="47"/>
    <col min="3" max="3" width="10.5703125" style="47" customWidth="1"/>
    <col min="4" max="4" width="8.7109375" style="47"/>
    <col min="5" max="5" width="3.85546875" style="47" customWidth="1"/>
    <col min="6" max="6" width="21.85546875" style="47" customWidth="1"/>
    <col min="7" max="7" width="14.5703125" style="47" customWidth="1"/>
    <col min="8" max="8" width="17.42578125" style="47" customWidth="1"/>
    <col min="9" max="9" width="11.7109375" style="47" bestFit="1" customWidth="1"/>
    <col min="10" max="11" width="8.7109375" style="47" customWidth="1"/>
    <col min="12" max="16384" width="8.7109375" style="47"/>
  </cols>
  <sheetData>
    <row r="2" spans="1:9" s="43" customFormat="1">
      <c r="A2" s="42">
        <v>6</v>
      </c>
      <c r="B2" s="43" t="s">
        <v>90</v>
      </c>
      <c r="G2" s="44"/>
    </row>
    <row r="4" spans="1:9" s="43" customFormat="1">
      <c r="B4" s="43" t="s">
        <v>72</v>
      </c>
      <c r="F4" s="43" t="s">
        <v>91</v>
      </c>
      <c r="G4" s="43" t="s">
        <v>92</v>
      </c>
      <c r="H4" s="43" t="s">
        <v>2</v>
      </c>
      <c r="I4" s="45" t="s">
        <v>44</v>
      </c>
    </row>
    <row r="5" spans="1:9" ht="13.5" thickBot="1">
      <c r="B5" s="43" t="s">
        <v>96</v>
      </c>
      <c r="F5" s="48">
        <v>1218490</v>
      </c>
      <c r="G5" s="48">
        <v>575143</v>
      </c>
      <c r="H5" s="48">
        <f>G5+F5</f>
        <v>1793633</v>
      </c>
    </row>
    <row r="6" spans="1:9" ht="13.5" thickTop="1">
      <c r="F6" s="49"/>
      <c r="G6" s="49"/>
      <c r="H6" s="49"/>
    </row>
    <row r="7" spans="1:9">
      <c r="B7" s="47" t="s">
        <v>93</v>
      </c>
      <c r="F7" s="49">
        <v>0</v>
      </c>
      <c r="G7" s="49">
        <v>228340</v>
      </c>
      <c r="H7" s="53">
        <f t="shared" ref="H7:H9" si="0">SUM(F7:G7)</f>
        <v>228340</v>
      </c>
    </row>
    <row r="8" spans="1:9">
      <c r="B8" s="47" t="s">
        <v>94</v>
      </c>
      <c r="F8" s="49">
        <v>0</v>
      </c>
      <c r="G8" s="49">
        <v>143736</v>
      </c>
      <c r="H8" s="53">
        <f t="shared" si="0"/>
        <v>143736</v>
      </c>
    </row>
    <row r="9" spans="1:9">
      <c r="B9" s="47" t="s">
        <v>95</v>
      </c>
      <c r="F9" s="49">
        <v>0</v>
      </c>
      <c r="G9" s="49">
        <v>-4321</v>
      </c>
      <c r="H9" s="53">
        <f t="shared" si="0"/>
        <v>-4321</v>
      </c>
    </row>
    <row r="10" spans="1:9" ht="13.5" thickBot="1">
      <c r="B10" s="43" t="s">
        <v>97</v>
      </c>
      <c r="F10" s="48">
        <f>SUM(F5:F9)</f>
        <v>1218490</v>
      </c>
      <c r="G10" s="48">
        <f>SUM(G5:G9)</f>
        <v>942898</v>
      </c>
      <c r="H10" s="48">
        <f>SUM(H5:H9)</f>
        <v>2161388</v>
      </c>
    </row>
    <row r="11" spans="1:9" ht="13.5" thickTop="1">
      <c r="F11" s="49"/>
      <c r="G11" s="49"/>
      <c r="H11" s="49"/>
    </row>
    <row r="12" spans="1:9">
      <c r="B12" s="47" t="s">
        <v>93</v>
      </c>
      <c r="F12" s="49"/>
      <c r="G12" s="49">
        <v>77030</v>
      </c>
      <c r="H12" s="53">
        <f t="shared" ref="H12:H14" si="1">SUM(F12:G12)</f>
        <v>77030</v>
      </c>
    </row>
    <row r="13" spans="1:9">
      <c r="B13" s="47" t="s">
        <v>94</v>
      </c>
      <c r="F13" s="49"/>
      <c r="G13" s="49">
        <v>416</v>
      </c>
      <c r="H13" s="53">
        <f t="shared" si="1"/>
        <v>416</v>
      </c>
    </row>
    <row r="14" spans="1:9">
      <c r="B14" s="47" t="s">
        <v>95</v>
      </c>
      <c r="F14" s="49"/>
      <c r="G14" s="49"/>
      <c r="H14" s="53">
        <f t="shared" si="1"/>
        <v>0</v>
      </c>
    </row>
    <row r="15" spans="1:9" ht="13.5" thickBot="1">
      <c r="B15" s="43" t="s">
        <v>100</v>
      </c>
      <c r="F15" s="48">
        <f>SUM(F10:F14)</f>
        <v>1218490</v>
      </c>
      <c r="G15" s="48">
        <f>SUM(G10:G14)</f>
        <v>1020344</v>
      </c>
      <c r="H15" s="56">
        <f>G15+F15</f>
        <v>2238834</v>
      </c>
    </row>
    <row r="16" spans="1:9" ht="13.5" thickTop="1">
      <c r="F16" s="49"/>
      <c r="G16" s="49"/>
      <c r="H16" s="49"/>
    </row>
    <row r="17" spans="2:9">
      <c r="B17" s="43" t="s">
        <v>98</v>
      </c>
      <c r="F17" s="49"/>
      <c r="G17" s="49"/>
      <c r="H17" s="49"/>
    </row>
    <row r="18" spans="2:9" ht="13.5" thickBot="1">
      <c r="B18" s="43" t="s">
        <v>96</v>
      </c>
      <c r="F18" s="48">
        <v>-430351</v>
      </c>
      <c r="G18" s="48">
        <v>-218636</v>
      </c>
      <c r="H18" s="48">
        <f>G18+F18</f>
        <v>-648987</v>
      </c>
    </row>
    <row r="19" spans="2:9" ht="13.5" thickTop="1">
      <c r="F19" s="49"/>
      <c r="G19" s="49"/>
      <c r="H19" s="49"/>
    </row>
    <row r="20" spans="2:9">
      <c r="B20" s="47" t="s">
        <v>99</v>
      </c>
      <c r="F20" s="49">
        <v>-75625</v>
      </c>
      <c r="G20" s="49">
        <f>-109217-74</f>
        <v>-109291</v>
      </c>
      <c r="H20" s="49">
        <f t="shared" ref="H20:H21" si="2">SUM(F20:G20)</f>
        <v>-184916</v>
      </c>
    </row>
    <row r="21" spans="2:9">
      <c r="B21" s="47" t="s">
        <v>95</v>
      </c>
      <c r="F21" s="49">
        <v>0</v>
      </c>
      <c r="G21" s="49">
        <v>0</v>
      </c>
      <c r="H21" s="49">
        <f t="shared" si="2"/>
        <v>0</v>
      </c>
    </row>
    <row r="22" spans="2:9" ht="13.5" thickBot="1">
      <c r="B22" s="43" t="s">
        <v>97</v>
      </c>
      <c r="F22" s="48">
        <f>SUM(F18:F21)</f>
        <v>-505976</v>
      </c>
      <c r="G22" s="48">
        <f>SUM(G18:G21)</f>
        <v>-327927</v>
      </c>
      <c r="H22" s="48">
        <f>SUM(H18:H21)</f>
        <v>-833903</v>
      </c>
    </row>
    <row r="23" spans="2:9" ht="13.5" thickTop="1">
      <c r="F23" s="49"/>
      <c r="G23" s="49"/>
      <c r="H23" s="49"/>
    </row>
    <row r="24" spans="2:9">
      <c r="B24" s="47" t="s">
        <v>101</v>
      </c>
      <c r="F24" s="49">
        <v>-25100</v>
      </c>
      <c r="G24" s="49">
        <v>-31766</v>
      </c>
      <c r="H24" s="49">
        <f>SUM(F24:G24)</f>
        <v>-56866</v>
      </c>
    </row>
    <row r="25" spans="2:9">
      <c r="B25" s="47" t="s">
        <v>95</v>
      </c>
      <c r="F25" s="49"/>
      <c r="G25" s="49"/>
      <c r="H25" s="49"/>
    </row>
    <row r="26" spans="2:9" ht="13.5" thickBot="1">
      <c r="B26" s="43" t="s">
        <v>129</v>
      </c>
      <c r="F26" s="48">
        <f>SUM(F22:F25)</f>
        <v>-531076</v>
      </c>
      <c r="G26" s="48">
        <f>SUM(G22:G25)</f>
        <v>-359693</v>
      </c>
      <c r="H26" s="48">
        <f>SUM(H22:H25)</f>
        <v>-890769</v>
      </c>
    </row>
    <row r="27" spans="2:9" ht="13.5" thickTop="1">
      <c r="F27" s="49"/>
      <c r="G27" s="49"/>
      <c r="H27" s="49"/>
    </row>
    <row r="28" spans="2:9">
      <c r="B28" s="43" t="s">
        <v>78</v>
      </c>
      <c r="F28" s="49"/>
      <c r="G28" s="49"/>
      <c r="H28" s="49"/>
      <c r="I28" s="57"/>
    </row>
    <row r="29" spans="2:9">
      <c r="B29" s="43" t="s">
        <v>129</v>
      </c>
      <c r="F29" s="49">
        <f>F26+F15</f>
        <v>687414</v>
      </c>
      <c r="G29" s="49">
        <f>G26+G15</f>
        <v>660651</v>
      </c>
      <c r="H29" s="49">
        <f>H26+H15</f>
        <v>1348065</v>
      </c>
      <c r="I29" s="57">
        <f>ББ!C13-H29</f>
        <v>0</v>
      </c>
    </row>
    <row r="30" spans="2:9">
      <c r="B30" s="43" t="s">
        <v>97</v>
      </c>
      <c r="F30" s="44">
        <f>F22+F10</f>
        <v>712514</v>
      </c>
      <c r="G30" s="44">
        <f>G22+G10</f>
        <v>614971</v>
      </c>
      <c r="H30" s="44">
        <f>H22+H10</f>
        <v>1327485</v>
      </c>
      <c r="I30" s="54">
        <v>0</v>
      </c>
    </row>
    <row r="31" spans="2:9">
      <c r="B31" s="43" t="s">
        <v>96</v>
      </c>
      <c r="F31" s="44">
        <f>F18+F5</f>
        <v>788139</v>
      </c>
      <c r="G31" s="44">
        <f>G18+G5</f>
        <v>356507</v>
      </c>
      <c r="H31" s="44">
        <f>H18+H5</f>
        <v>1144646</v>
      </c>
      <c r="I31" s="54">
        <v>0</v>
      </c>
    </row>
    <row r="33" spans="6:9">
      <c r="F33" s="57"/>
      <c r="G33" s="57"/>
      <c r="H33" s="57"/>
    </row>
    <row r="35" spans="6:9">
      <c r="I35" s="55"/>
    </row>
    <row r="36" spans="6:9">
      <c r="I36" s="55"/>
    </row>
    <row r="37" spans="6:9">
      <c r="I37" s="55"/>
    </row>
    <row r="38" spans="6:9">
      <c r="I38" s="55"/>
    </row>
    <row r="39" spans="6:9">
      <c r="I39" s="5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zoomScale="80" zoomScaleNormal="80" workbookViewId="0">
      <selection activeCell="G8" sqref="G8:I11"/>
    </sheetView>
  </sheetViews>
  <sheetFormatPr defaultColWidth="8.7109375" defaultRowHeight="12.75"/>
  <cols>
    <col min="1" max="2" width="8.7109375" style="47"/>
    <col min="3" max="3" width="16.7109375" style="47" customWidth="1"/>
    <col min="4" max="4" width="14.5703125" style="47" customWidth="1"/>
    <col min="5" max="5" width="14.42578125" style="47" customWidth="1"/>
    <col min="6" max="6" width="15.140625" style="47" customWidth="1"/>
    <col min="7" max="7" width="17.28515625" style="47" customWidth="1"/>
    <col min="8" max="8" width="4.5703125" style="47" customWidth="1"/>
    <col min="9" max="9" width="14.28515625" style="47" customWidth="1"/>
    <col min="10" max="10" width="5.140625" style="47" customWidth="1"/>
    <col min="11" max="14" width="8.7109375" style="47"/>
    <col min="15" max="15" width="9.140625" style="47" bestFit="1" customWidth="1"/>
    <col min="16" max="16384" width="8.7109375" style="47"/>
  </cols>
  <sheetData>
    <row r="2" spans="1:18">
      <c r="A2" s="43">
        <v>7</v>
      </c>
      <c r="B2" s="43" t="s">
        <v>102</v>
      </c>
    </row>
    <row r="3" spans="1:18">
      <c r="G3" s="43"/>
    </row>
    <row r="4" spans="1:18" s="58" customFormat="1" ht="25.5">
      <c r="D4" s="59" t="s">
        <v>103</v>
      </c>
      <c r="E4" s="59" t="s">
        <v>104</v>
      </c>
      <c r="F4" s="59" t="s">
        <v>105</v>
      </c>
      <c r="G4" s="60" t="s">
        <v>117</v>
      </c>
      <c r="H4" s="59"/>
      <c r="I4" s="403" t="s">
        <v>75</v>
      </c>
      <c r="J4" s="59"/>
      <c r="L4" s="61"/>
      <c r="M4" s="61"/>
      <c r="N4" s="61"/>
      <c r="O4" s="61"/>
      <c r="P4" s="61"/>
      <c r="Q4" s="61"/>
      <c r="R4" s="62"/>
    </row>
    <row r="5" spans="1:18">
      <c r="B5" s="47" t="s">
        <v>106</v>
      </c>
      <c r="D5" s="42" t="s">
        <v>107</v>
      </c>
      <c r="E5" s="63" t="s">
        <v>108</v>
      </c>
      <c r="F5" s="42" t="s">
        <v>109</v>
      </c>
      <c r="G5" s="77">
        <v>6742620</v>
      </c>
      <c r="H5" s="42"/>
      <c r="I5" s="57">
        <v>5758814</v>
      </c>
      <c r="L5" s="64"/>
      <c r="M5" s="175"/>
      <c r="N5" s="131"/>
      <c r="O5" s="66"/>
      <c r="P5" s="66"/>
      <c r="Q5" s="66"/>
      <c r="R5" s="67"/>
    </row>
    <row r="6" spans="1:18">
      <c r="B6" s="47" t="s">
        <v>110</v>
      </c>
      <c r="D6" s="42" t="s">
        <v>111</v>
      </c>
      <c r="E6" s="63" t="s">
        <v>112</v>
      </c>
      <c r="F6" s="42">
        <v>2020</v>
      </c>
      <c r="G6" s="77">
        <v>30013</v>
      </c>
      <c r="H6" s="42"/>
      <c r="I6" s="57">
        <v>50022</v>
      </c>
      <c r="L6" s="64"/>
      <c r="M6" s="175"/>
      <c r="N6" s="131"/>
      <c r="O6" s="66"/>
      <c r="P6" s="66"/>
      <c r="Q6" s="66"/>
      <c r="R6" s="67"/>
    </row>
    <row r="7" spans="1:18">
      <c r="B7" s="47" t="s">
        <v>113</v>
      </c>
      <c r="D7" s="42" t="s">
        <v>111</v>
      </c>
      <c r="E7" s="68">
        <v>0</v>
      </c>
      <c r="F7" s="42">
        <v>2020</v>
      </c>
      <c r="G7" s="77">
        <v>12000</v>
      </c>
      <c r="H7" s="42"/>
      <c r="I7" s="57">
        <v>12000</v>
      </c>
      <c r="L7" s="64"/>
      <c r="M7" s="175"/>
      <c r="N7" s="131"/>
      <c r="O7" s="66"/>
      <c r="P7" s="66"/>
      <c r="Q7" s="66"/>
      <c r="R7" s="67"/>
    </row>
    <row r="8" spans="1:18" ht="13.5" thickBot="1">
      <c r="B8" s="43" t="s">
        <v>114</v>
      </c>
      <c r="G8" s="69">
        <f>SUM(G5:G7)</f>
        <v>6784633</v>
      </c>
      <c r="H8" s="43"/>
      <c r="I8" s="69">
        <f>SUM(I5:I7)</f>
        <v>5820836</v>
      </c>
      <c r="L8" s="64"/>
      <c r="M8" s="175"/>
      <c r="N8" s="131"/>
      <c r="O8" s="66"/>
      <c r="P8" s="66"/>
      <c r="Q8" s="66"/>
      <c r="R8" s="67"/>
    </row>
    <row r="9" spans="1:18" ht="13.5" thickTop="1">
      <c r="B9" s="43"/>
      <c r="G9" s="43"/>
      <c r="H9" s="43"/>
      <c r="I9" s="70"/>
      <c r="L9" s="64"/>
      <c r="M9" s="175"/>
      <c r="N9" s="131"/>
      <c r="O9" s="66"/>
      <c r="P9" s="66"/>
      <c r="Q9" s="66"/>
      <c r="R9" s="67"/>
    </row>
    <row r="10" spans="1:18">
      <c r="B10" s="43" t="s">
        <v>115</v>
      </c>
      <c r="G10" s="402">
        <f>ББ!C16</f>
        <v>5595875</v>
      </c>
      <c r="H10" s="43"/>
      <c r="I10" s="70">
        <v>4782580</v>
      </c>
      <c r="L10" s="64"/>
      <c r="M10" s="175"/>
      <c r="N10" s="131"/>
      <c r="O10" s="66"/>
      <c r="P10" s="66"/>
      <c r="Q10" s="66"/>
      <c r="R10" s="67"/>
    </row>
    <row r="11" spans="1:18">
      <c r="B11" s="43" t="s">
        <v>116</v>
      </c>
      <c r="G11" s="402">
        <f>ББ!C29</f>
        <v>1188758</v>
      </c>
      <c r="H11" s="43"/>
      <c r="I11" s="70">
        <v>1038256</v>
      </c>
      <c r="J11" s="71"/>
      <c r="K11" s="71"/>
      <c r="L11" s="52"/>
      <c r="M11" s="52"/>
      <c r="N11" s="52"/>
      <c r="O11" s="52"/>
      <c r="P11" s="52"/>
      <c r="Q11" s="52"/>
      <c r="R11" s="67"/>
    </row>
    <row r="12" spans="1:18">
      <c r="B12" s="45" t="s">
        <v>44</v>
      </c>
      <c r="G12" s="57">
        <f>G10+G11-G8</f>
        <v>0</v>
      </c>
      <c r="I12" s="54">
        <f>I8-I10-I11</f>
        <v>0</v>
      </c>
      <c r="L12" s="52"/>
      <c r="M12" s="52"/>
      <c r="N12" s="52"/>
      <c r="O12" s="52"/>
      <c r="P12" s="52"/>
      <c r="Q12" s="52"/>
      <c r="R12" s="67"/>
    </row>
    <row r="13" spans="1:18" s="71" customFormat="1">
      <c r="I13" s="54"/>
      <c r="L13" s="72"/>
      <c r="M13" s="72"/>
      <c r="N13" s="72"/>
      <c r="O13" s="72"/>
      <c r="P13" s="72"/>
      <c r="Q13" s="72"/>
      <c r="R13" s="73"/>
    </row>
    <row r="14" spans="1:18" s="71" customFormat="1">
      <c r="B14" s="45"/>
      <c r="F14" s="64"/>
      <c r="G14" s="64"/>
      <c r="H14" s="64"/>
      <c r="I14" s="74"/>
      <c r="K14" s="75"/>
      <c r="L14" s="72"/>
      <c r="M14" s="72"/>
      <c r="N14" s="72"/>
      <c r="O14" s="72"/>
      <c r="P14" s="72"/>
      <c r="Q14" s="72"/>
      <c r="R14" s="73"/>
    </row>
    <row r="15" spans="1:18">
      <c r="G15" s="4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zoomScale="80" zoomScaleNormal="80" workbookViewId="0">
      <selection activeCell="G6" sqref="G6"/>
    </sheetView>
  </sheetViews>
  <sheetFormatPr defaultColWidth="8.7109375" defaultRowHeight="12"/>
  <cols>
    <col min="1" max="4" width="8.7109375" style="79"/>
    <col min="5" max="5" width="29.42578125" style="79" customWidth="1"/>
    <col min="6" max="6" width="8.7109375" style="79"/>
    <col min="7" max="7" width="14.42578125" style="79" customWidth="1"/>
    <col min="8" max="8" width="8.7109375" style="79"/>
    <col min="9" max="9" width="10.28515625" style="79" bestFit="1" customWidth="1"/>
    <col min="10" max="10" width="9" style="79" bestFit="1" customWidth="1"/>
    <col min="11" max="13" width="8.7109375" style="79"/>
    <col min="14" max="14" width="10.42578125" style="79" bestFit="1" customWidth="1"/>
    <col min="15" max="16384" width="8.7109375" style="79"/>
  </cols>
  <sheetData>
    <row r="2" spans="1:16">
      <c r="A2" s="78">
        <v>8</v>
      </c>
      <c r="B2" s="78" t="s">
        <v>118</v>
      </c>
    </row>
    <row r="4" spans="1:16">
      <c r="J4" s="80"/>
      <c r="K4" s="80"/>
      <c r="L4" s="80"/>
      <c r="M4" s="80"/>
      <c r="N4" s="80"/>
    </row>
    <row r="5" spans="1:16">
      <c r="J5" s="80"/>
      <c r="K5" s="80"/>
      <c r="L5" s="80"/>
      <c r="M5" s="80"/>
      <c r="N5" s="80"/>
    </row>
    <row r="6" spans="1:16" ht="24">
      <c r="E6" s="81" t="s">
        <v>88</v>
      </c>
      <c r="G6" s="81" t="s">
        <v>75</v>
      </c>
      <c r="H6" s="82"/>
      <c r="J6" s="80"/>
      <c r="K6" s="80"/>
      <c r="L6" s="80"/>
      <c r="M6" s="80"/>
      <c r="N6" s="80"/>
      <c r="O6" s="80"/>
      <c r="P6" s="80"/>
    </row>
    <row r="7" spans="1:16">
      <c r="B7" s="79" t="s">
        <v>119</v>
      </c>
      <c r="G7" s="83">
        <v>0</v>
      </c>
      <c r="J7" s="84"/>
      <c r="K7" s="64"/>
      <c r="L7" s="65"/>
      <c r="M7" s="85"/>
      <c r="N7" s="85"/>
      <c r="O7" s="85"/>
      <c r="P7" s="80"/>
    </row>
    <row r="8" spans="1:16">
      <c r="B8" s="79" t="s">
        <v>120</v>
      </c>
      <c r="E8" s="83">
        <f>ББ!C25</f>
        <v>1995747</v>
      </c>
      <c r="G8" s="83">
        <v>4760742</v>
      </c>
      <c r="J8" s="84"/>
      <c r="K8" s="65"/>
      <c r="L8" s="65"/>
      <c r="M8" s="85"/>
      <c r="N8" s="85"/>
      <c r="O8" s="85"/>
      <c r="P8" s="80"/>
    </row>
    <row r="9" spans="1:16" s="78" customFormat="1" ht="12.75" thickBot="1">
      <c r="E9" s="86">
        <f>SUM(E7:E8)</f>
        <v>1995747</v>
      </c>
      <c r="G9" s="86">
        <f>SUM(G7:G8)</f>
        <v>4760742</v>
      </c>
      <c r="J9" s="84"/>
      <c r="K9" s="64"/>
      <c r="L9" s="65"/>
      <c r="M9" s="85"/>
      <c r="N9" s="85"/>
      <c r="O9" s="85"/>
      <c r="P9" s="87"/>
    </row>
    <row r="10" spans="1:16" ht="12.75" thickTop="1">
      <c r="C10" s="88" t="s">
        <v>44</v>
      </c>
      <c r="D10" s="88"/>
      <c r="E10" s="91">
        <f>E9-ББ!C25</f>
        <v>0</v>
      </c>
      <c r="F10" s="88"/>
      <c r="G10" s="89">
        <v>0</v>
      </c>
      <c r="J10" s="80"/>
      <c r="K10" s="80"/>
      <c r="L10" s="80"/>
      <c r="M10" s="80"/>
      <c r="N10" s="80"/>
      <c r="O10" s="80"/>
      <c r="P10" s="80"/>
    </row>
    <row r="11" spans="1:16" ht="12.75">
      <c r="J11" s="90"/>
      <c r="K11" s="80"/>
      <c r="L11" s="80"/>
      <c r="M11" s="80"/>
      <c r="N11" s="80"/>
      <c r="O11" s="80"/>
      <c r="P11" s="80"/>
    </row>
    <row r="12" spans="1:16" ht="12.75">
      <c r="J12" s="90"/>
      <c r="K12" s="80"/>
      <c r="L12" s="80"/>
      <c r="M12" s="80"/>
      <c r="N12" s="80"/>
      <c r="O12" s="80"/>
      <c r="P12" s="80"/>
    </row>
    <row r="13" spans="1:16">
      <c r="J13" s="80"/>
      <c r="K13" s="80"/>
      <c r="L13" s="80"/>
      <c r="M13" s="80"/>
      <c r="N13" s="80"/>
      <c r="O13" s="80"/>
      <c r="P13" s="80"/>
    </row>
    <row r="14" spans="1:16">
      <c r="J14" s="80"/>
      <c r="K14" s="80"/>
      <c r="L14" s="80"/>
      <c r="M14" s="80"/>
      <c r="N14" s="80"/>
      <c r="O14" s="80"/>
      <c r="P14" s="80"/>
    </row>
    <row r="19" spans="9:10">
      <c r="I19" s="83"/>
      <c r="J19" s="83"/>
    </row>
    <row r="20" spans="9:10">
      <c r="I20" s="83"/>
      <c r="J20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ОПИУ</vt:lpstr>
      <vt:lpstr>ДДС</vt:lpstr>
      <vt:lpstr>СК</vt:lpstr>
      <vt:lpstr>ББ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14-15</vt:lpstr>
      <vt:lpstr>16</vt:lpstr>
      <vt:lpstr>17</vt:lpstr>
      <vt:lpstr>18</vt:lpstr>
      <vt:lpstr>19</vt:lpstr>
      <vt:lpstr>20</vt:lpstr>
      <vt:lpstr>21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Аяганова Жамиля</dc:creator>
  <cp:lastModifiedBy>Жунусова Кулчат Саповна</cp:lastModifiedBy>
  <cp:lastPrinted>2020-05-26T10:13:28Z</cp:lastPrinted>
  <dcterms:created xsi:type="dcterms:W3CDTF">2020-04-14T07:43:10Z</dcterms:created>
  <dcterms:modified xsi:type="dcterms:W3CDTF">2020-05-26T11:23:46Z</dcterms:modified>
</cp:coreProperties>
</file>