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БУО\Только ДБУО\Расул\Финансовая отчетность\ФО 2019\Консолидированная\3 кв 2019\"/>
    </mc:Choice>
  </mc:AlternateContent>
  <bookViews>
    <workbookView xWindow="120" yWindow="6450" windowWidth="19635" windowHeight="6255" activeTab="3"/>
  </bookViews>
  <sheets>
    <sheet name="Баланс" sheetId="1" r:id="rId1"/>
    <sheet name="ОПиУ" sheetId="2" r:id="rId2"/>
    <sheet name="Капитал" sheetId="6" r:id="rId3"/>
    <sheet name="ДДС" sheetId="7" r:id="rId4"/>
  </sheets>
  <externalReferences>
    <externalReference r:id="rId5"/>
    <externalReference r:id="rId6"/>
  </externalReferences>
  <definedNames>
    <definedName name="Cash" localSheetId="3">ДДС!$A$32</definedName>
    <definedName name="OLE_LINK112" localSheetId="0">Баланс!#REF!</definedName>
  </definedNames>
  <calcPr calcId="152511"/>
</workbook>
</file>

<file path=xl/calcChain.xml><?xml version="1.0" encoding="utf-8"?>
<calcChain xmlns="http://schemas.openxmlformats.org/spreadsheetml/2006/main">
  <c r="D69" i="7" l="1"/>
  <c r="D65" i="7"/>
  <c r="D66" i="7" s="1"/>
  <c r="D64" i="7"/>
  <c r="D63" i="7"/>
  <c r="C69" i="7"/>
  <c r="C66" i="7"/>
  <c r="C65" i="7"/>
  <c r="C64" i="7"/>
  <c r="C63" i="7"/>
  <c r="D53" i="7"/>
  <c r="C60" i="7"/>
  <c r="C59" i="7"/>
  <c r="D58" i="7"/>
  <c r="C58" i="7"/>
  <c r="C57" i="7"/>
  <c r="D56" i="7"/>
  <c r="C56" i="7"/>
  <c r="D55" i="7"/>
  <c r="C55" i="7"/>
  <c r="C61" i="7" s="1"/>
  <c r="D54" i="7"/>
  <c r="D47" i="7"/>
  <c r="D46" i="7"/>
  <c r="D45" i="7"/>
  <c r="D44" i="7"/>
  <c r="D43" i="7"/>
  <c r="D42" i="7"/>
  <c r="D41" i="7"/>
  <c r="D40" i="7"/>
  <c r="D39" i="7"/>
  <c r="C44" i="7"/>
  <c r="C43" i="7"/>
  <c r="C47" i="7"/>
  <c r="C46" i="7"/>
  <c r="C45" i="7"/>
  <c r="C41" i="7"/>
  <c r="C40" i="7"/>
  <c r="C39" i="7"/>
  <c r="D38" i="7"/>
  <c r="D37" i="7"/>
  <c r="D36" i="7"/>
  <c r="D35" i="7"/>
  <c r="D48" i="7" s="1"/>
  <c r="C37" i="7"/>
  <c r="C36" i="7"/>
  <c r="C35" i="7"/>
  <c r="C48" i="7" s="1"/>
  <c r="D25" i="7"/>
  <c r="D28" i="7"/>
  <c r="D27" i="7"/>
  <c r="D26" i="7"/>
  <c r="D24" i="7"/>
  <c r="D23" i="7"/>
  <c r="D22" i="7"/>
  <c r="D21" i="7"/>
  <c r="D20" i="7"/>
  <c r="D19" i="7"/>
  <c r="D18" i="7"/>
  <c r="D17" i="7"/>
  <c r="D14" i="7"/>
  <c r="D12" i="7"/>
  <c r="D11" i="7"/>
  <c r="D10" i="7"/>
  <c r="D9" i="7"/>
  <c r="D61" i="7" l="1"/>
  <c r="D16" i="7"/>
  <c r="D15" i="7"/>
  <c r="D13" i="7"/>
  <c r="D29" i="7" l="1"/>
  <c r="C28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9" i="7" l="1"/>
  <c r="C29" i="7" s="1"/>
  <c r="C5" i="7" l="1"/>
  <c r="C32" i="7" s="1"/>
  <c r="A2" i="7"/>
  <c r="M40" i="6"/>
  <c r="M39" i="6"/>
  <c r="M38" i="6"/>
  <c r="M37" i="6"/>
  <c r="M36" i="6"/>
  <c r="J40" i="6"/>
  <c r="J37" i="6"/>
  <c r="J38" i="6"/>
  <c r="J39" i="6"/>
  <c r="H40" i="6"/>
  <c r="G40" i="6"/>
  <c r="E40" i="6"/>
  <c r="C40" i="6"/>
  <c r="J34" i="6"/>
  <c r="M34" i="6" s="1"/>
  <c r="I33" i="6"/>
  <c r="I35" i="6" s="1"/>
  <c r="F35" i="6"/>
  <c r="F34" i="6"/>
  <c r="F40" i="6" s="1"/>
  <c r="E35" i="6"/>
  <c r="E34" i="6"/>
  <c r="M17" i="6"/>
  <c r="M16" i="6"/>
  <c r="J16" i="6"/>
  <c r="J17" i="6"/>
  <c r="H19" i="6"/>
  <c r="C19" i="6"/>
  <c r="I12" i="6"/>
  <c r="J12" i="6" s="1"/>
  <c r="M12" i="6" s="1"/>
  <c r="M14" i="6" s="1"/>
  <c r="F13" i="6"/>
  <c r="F14" i="6" s="1"/>
  <c r="F19" i="6" s="1"/>
  <c r="E13" i="6"/>
  <c r="J13" i="6" s="1"/>
  <c r="M13" i="6" s="1"/>
  <c r="A2" i="6"/>
  <c r="D68" i="2"/>
  <c r="C68" i="2"/>
  <c r="D66" i="2"/>
  <c r="D63" i="2"/>
  <c r="D61" i="2"/>
  <c r="C66" i="2"/>
  <c r="C63" i="2"/>
  <c r="C61" i="2"/>
  <c r="D54" i="2"/>
  <c r="D43" i="2"/>
  <c r="D41" i="2"/>
  <c r="C43" i="2"/>
  <c r="C54" i="2" s="1"/>
  <c r="C41" i="2"/>
  <c r="C51" i="2"/>
  <c r="A47" i="2"/>
  <c r="C27" i="2"/>
  <c r="C32" i="2"/>
  <c r="C33" i="2"/>
  <c r="D18" i="2"/>
  <c r="D24" i="2" s="1"/>
  <c r="C18" i="2"/>
  <c r="D36" i="2"/>
  <c r="C36" i="2"/>
  <c r="D33" i="2"/>
  <c r="D32" i="2"/>
  <c r="D29" i="2"/>
  <c r="D28" i="2"/>
  <c r="D27" i="2"/>
  <c r="D26" i="2"/>
  <c r="D34" i="2" s="1"/>
  <c r="C31" i="2"/>
  <c r="C30" i="2"/>
  <c r="C29" i="2"/>
  <c r="C28" i="2"/>
  <c r="C26" i="2"/>
  <c r="C34" i="2" s="1"/>
  <c r="D23" i="2"/>
  <c r="C23" i="2"/>
  <c r="D21" i="2"/>
  <c r="C21" i="2"/>
  <c r="D19" i="2"/>
  <c r="C19" i="2"/>
  <c r="D17" i="2"/>
  <c r="C17" i="2"/>
  <c r="C24" i="2" s="1"/>
  <c r="D15" i="2"/>
  <c r="C15" i="2"/>
  <c r="D13" i="2"/>
  <c r="C13" i="2"/>
  <c r="D12" i="2"/>
  <c r="D14" i="2" s="1"/>
  <c r="D16" i="2" s="1"/>
  <c r="C12" i="2"/>
  <c r="C14" i="2" s="1"/>
  <c r="C16" i="2" s="1"/>
  <c r="D11" i="2"/>
  <c r="C11" i="2"/>
  <c r="D10" i="2"/>
  <c r="C10" i="2"/>
  <c r="D8" i="2"/>
  <c r="C8" i="2"/>
  <c r="C32" i="1"/>
  <c r="I14" i="6" l="1"/>
  <c r="I19" i="6" s="1"/>
  <c r="E14" i="6"/>
  <c r="J33" i="6"/>
  <c r="D35" i="2"/>
  <c r="D38" i="2" s="1"/>
  <c r="C35" i="2"/>
  <c r="C38" i="2" s="1"/>
  <c r="M33" i="6" l="1"/>
  <c r="J35" i="6"/>
  <c r="M35" i="6" s="1"/>
  <c r="E19" i="6"/>
  <c r="J14" i="6"/>
  <c r="J19" i="6" s="1"/>
  <c r="M19" i="6" s="1"/>
  <c r="C22" i="1" l="1"/>
  <c r="C56" i="1"/>
  <c r="C54" i="1"/>
  <c r="C55" i="1"/>
  <c r="C13" i="1"/>
  <c r="C23" i="1" l="1"/>
  <c r="C27" i="1"/>
  <c r="C17" i="1"/>
  <c r="C12" i="1"/>
  <c r="C26" i="1"/>
  <c r="C43" i="1"/>
  <c r="C20" i="1"/>
  <c r="C45" i="1"/>
  <c r="C15" i="1"/>
  <c r="C44" i="1"/>
  <c r="C31" i="1" l="1"/>
  <c r="C11" i="1"/>
  <c r="C29" i="1"/>
  <c r="C42" i="1"/>
  <c r="C37" i="1"/>
  <c r="C24" i="1"/>
  <c r="C58" i="1"/>
  <c r="C28" i="1"/>
  <c r="C59" i="1"/>
  <c r="C38" i="1"/>
  <c r="C53" i="1"/>
  <c r="C46" i="1"/>
  <c r="C10" i="1"/>
  <c r="C21" i="1"/>
  <c r="C19" i="1"/>
  <c r="C25" i="1"/>
  <c r="C9" i="1" l="1"/>
  <c r="C33" i="1" s="1"/>
  <c r="C36" i="1"/>
  <c r="C41" i="1" l="1"/>
  <c r="C47" i="1"/>
  <c r="C67" i="1"/>
  <c r="C60" i="1" l="1"/>
  <c r="C61" i="1" s="1"/>
  <c r="C64" i="1" s="1"/>
  <c r="C65" i="1" s="1"/>
</calcChain>
</file>

<file path=xl/sharedStrings.xml><?xml version="1.0" encoding="utf-8"?>
<sst xmlns="http://schemas.openxmlformats.org/spreadsheetml/2006/main" count="357" uniqueCount="195">
  <si>
    <t>Прим.</t>
  </si>
  <si>
    <t xml:space="preserve">31 декабря </t>
  </si>
  <si>
    <t>Активы</t>
  </si>
  <si>
    <t>Денежные средства и их эквиваленты</t>
  </si>
  <si>
    <t>Средства в кредитных организациях</t>
  </si>
  <si>
    <t>–</t>
  </si>
  <si>
    <t>Займы клиентам</t>
  </si>
  <si>
    <t>Дебиторская задолженность по финансовой аренде</t>
  </si>
  <si>
    <t>Дебиторская задолженность</t>
  </si>
  <si>
    <t>Авансы выданные</t>
  </si>
  <si>
    <t>Товарно-материальные запасы</t>
  </si>
  <si>
    <t>Неснижаемые запасы зерна</t>
  </si>
  <si>
    <t>Активы, предназначенные для финансовой аренды</t>
  </si>
  <si>
    <t>Активы, предназначенные для продажи</t>
  </si>
  <si>
    <t>НДС и прочие налоги к возмещению</t>
  </si>
  <si>
    <t>Активы по текущему корпоративному подоходному налогу</t>
  </si>
  <si>
    <t>Активы по отсроченному корпоративному подоходному налогу</t>
  </si>
  <si>
    <t>Инвестиционная недвижимость</t>
  </si>
  <si>
    <t>Основные средства</t>
  </si>
  <si>
    <t>Гудвил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</si>
  <si>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</si>
  <si>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</si>
  <si>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</si>
  <si>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</si>
  <si>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</si>
  <si>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Правительства Республики Казахстан</t>
  </si>
  <si>
    <t>Средства кредитных учреждений</t>
  </si>
  <si>
    <t>Выпущенные еврооблигации</t>
  </si>
  <si>
    <t>Торговая кредиторская задолженность</t>
  </si>
  <si>
    <t>Авансы полученные</t>
  </si>
  <si>
    <t>Обязательства по текущему корпоративному подоходному налогу</t>
  </si>
  <si>
    <t>Обязательства по отсроченному корпоративному подоходному налогу</t>
  </si>
  <si>
    <t>НДС и прочие налоги к выплате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</si>
  <si>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</si>
  <si>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</si>
  <si>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</si>
  <si>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</si>
  <si>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</si>
  <si>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</si>
  <si>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по пересчёту валюты отчётности</t>
  </si>
  <si>
    <t>Резервный капитал</t>
  </si>
  <si>
    <t>Резерв по условному распределению</t>
  </si>
  <si>
    <t>Неконтрольные доли участия</t>
  </si>
  <si>
    <t>Итого капитал</t>
  </si>
  <si>
    <t>Итого обязательства и капитал</t>
  </si>
  <si>
    <t>Выручка от реализации товаров и услуг</t>
  </si>
  <si>
    <t>Себестоимость реализации</t>
  </si>
  <si>
    <t>Валовая прибыль</t>
  </si>
  <si>
    <t>Процентные доходы</t>
  </si>
  <si>
    <t>Процентные расходы</t>
  </si>
  <si>
    <t>Чистые процентные доходы</t>
  </si>
  <si>
    <t>Начисление обесценения на активы, приносящие процентный доход</t>
  </si>
  <si>
    <t>Чистый процентный доход после расходов по обесценению активов, приносящих процентный доход</t>
  </si>
  <si>
    <t xml:space="preserve">  </t>
  </si>
  <si>
    <t>Чистые (убытки)/доходы по производным финансовым активам</t>
  </si>
  <si>
    <t>Прочий доход</t>
  </si>
  <si>
    <t>Чистые прочие операционные доходы/(убытки)</t>
  </si>
  <si>
    <t>Чистые убытки за вычетом доходов от изменения будущих денежных потоков по займам клиентам</t>
  </si>
  <si>
    <t>Прочее обесценение</t>
  </si>
  <si>
    <t>Непроцентные расходы</t>
  </si>
  <si>
    <t>Прибыль/(убыток) до расходов по корпоративному подоходному налогу</t>
  </si>
  <si>
    <t>Приходящаяся на:</t>
  </si>
  <si>
    <t>- Акционера Компании</t>
  </si>
  <si>
    <t>- неконтрольные доли участия</t>
  </si>
  <si>
    <t>Курсовая разница по пересчёту валюты отчётности</t>
  </si>
  <si>
    <t>Приходящийся на:</t>
  </si>
  <si>
    <t>Приходится на Акционера Компании</t>
  </si>
  <si>
    <t xml:space="preserve">Дополни-тельный оплачен-ный </t>
  </si>
  <si>
    <t>капитал</t>
  </si>
  <si>
    <t>Резерв по условному распре-делению</t>
  </si>
  <si>
    <t>(Накоп-ленный</t>
  </si>
  <si>
    <t>убыток) / нераспре-деленная прибыль</t>
  </si>
  <si>
    <t>Итого</t>
  </si>
  <si>
    <t>капитала</t>
  </si>
  <si>
    <t>Денежные потоки от операционной деятельности</t>
  </si>
  <si>
    <t>Дебиторская задолженность по финансовой аренде</t>
  </si>
  <si>
    <t>Проценты полученные</t>
  </si>
  <si>
    <t>Проценты уплаченные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</si>
  <si>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</si>
  <si>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</si>
  <si>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</si>
  <si>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</si>
  <si>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от инвестиционной деятельности</t>
  </si>
  <si>
    <t>Денежные потоки от финансовой деятельности</t>
  </si>
  <si>
    <t>Погашение средств Правительства Республики Казахстан</t>
  </si>
  <si>
    <t>Погашение средств кредитных учреждений</t>
  </si>
  <si>
    <t>Чистое поступление денежных средств от финансовой деятельности</t>
  </si>
  <si>
    <t>Влияние изменений в обменных курсах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</si>
  <si>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</si>
  <si>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</si>
  <si>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</si>
  <si>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2018 года</t>
  </si>
  <si>
    <t>2018 года (неаудировано)</t>
  </si>
  <si>
    <t>Резерв</t>
  </si>
  <si>
    <t>по консо-лидации</t>
  </si>
  <si>
    <t>Неконт-рольные доли участия</t>
  </si>
  <si>
    <t>Убыток за период</t>
  </si>
  <si>
    <t>-</t>
  </si>
  <si>
    <t>Прочий совокупный убыток за период</t>
  </si>
  <si>
    <t>Итого совокупный убыток/(доход) за период</t>
  </si>
  <si>
    <t>Пополнение уставного капитала</t>
  </si>
  <si>
    <t>Прочие поступления</t>
  </si>
  <si>
    <t>Поступление от выпуска акций</t>
  </si>
  <si>
    <t xml:space="preserve">ПРОМЕЖУТОЧНЫЙ СОКРАЩЕННЫЙ КОНСОЛИДИРОВАННЫЙ ОТЧЁТ О ФИНАНСОВОМ ПОЛОЖЕНИИ </t>
  </si>
  <si>
    <t>АО "Национальный управляющий холдинг "КазАгро"</t>
  </si>
  <si>
    <t>ПРОМЕЖУТОЧНЫЙ СОКРАЩЕННЫЙ КОНСОЛИДИРОВАННЫЙ ОТЧЁТ О ДВИЖЕНИИ ДЕНЕЖНЫХ СРЕДСТВ</t>
  </si>
  <si>
    <t>ПРОМЕЖУТОЧНЫЙ СОКРАЩЕННЫЙ КОНСОЛИДИРОВАННЫЙ ОТЧЁТ О ПРИБЫЛЯХ И УБЫТКАХ</t>
  </si>
  <si>
    <t>ПРОМЕЖУТОЧНЫЙ СОКРАЩЕННЫЙ КОНСОЛИДИРОВАННЫЙ ОТЧЁТ О  СОВОКУПНОМ ДОХОДЕ</t>
  </si>
  <si>
    <t>ПРОМЕЖУТОЧНЫЙ СОКРАЩЕННЫЙ КОНСОЛИДИРОВАННЫЙ ОТЧЁТ ОБ ИЗМЕНЕНИЯХ В КАПИТАЛЕ</t>
  </si>
  <si>
    <t>тыс. тенге</t>
  </si>
  <si>
    <t>Товарный кредит</t>
  </si>
  <si>
    <t>Авансы, выданные на весенне-полевые и уборочные работы</t>
  </si>
  <si>
    <t>Прочие расходы</t>
  </si>
  <si>
    <t>Реализация товаров, работ и услуг</t>
  </si>
  <si>
    <t>Прочая выручка</t>
  </si>
  <si>
    <t>Корпоративный подоходный налог уплаченный</t>
  </si>
  <si>
    <t>Налоговые платежи в бюджет</t>
  </si>
  <si>
    <t>Другие обязательные платежи (ОПВ, СО, ОСМС)</t>
  </si>
  <si>
    <t>Расходы на персонал выплаченные, за исключением налогов и отчислений</t>
  </si>
  <si>
    <t>Платежи поставщикам за товары, работы и услуги</t>
  </si>
  <si>
    <t>Предоставление займов клиентам</t>
  </si>
  <si>
    <t xml:space="preserve">Поступления от погашения займов, предоставленных клиентам </t>
  </si>
  <si>
    <t>Поступления от погашения займов, предоставленных связанным сторонам</t>
  </si>
  <si>
    <t>Прочие выплаты</t>
  </si>
  <si>
    <t>Поступление от продажи основных средств</t>
  </si>
  <si>
    <t>Поступление от продажи инвестиционных ценных бумаг, учитываемых по амортизированной стоимости</t>
  </si>
  <si>
    <t>Приобретение инвестиционных ценных бумаг, учитываемых по амортизированной стоимости</t>
  </si>
  <si>
    <t>Приобретение долей участия в организациях, учитываемых по методу долевого участия</t>
  </si>
  <si>
    <t>Поступление от выпуска долговых ценных бумаг</t>
  </si>
  <si>
    <t>Накопленный убыток</t>
  </si>
  <si>
    <t>Инвестиционные ценные бумаги, оцениваемые по справедливой стоимости через прочий совокупный доход</t>
  </si>
  <si>
    <t>Инвестиционные ценные бумаги, оцениваемые по амортизированной стоимости</t>
  </si>
  <si>
    <t>Расход по корпоративному подоходному налогу</t>
  </si>
  <si>
    <t>Прибыль/(убыток) за период</t>
  </si>
  <si>
    <t>Переклассификация на текущих счетах</t>
  </si>
  <si>
    <t>2019 года (неаудировано)</t>
  </si>
  <si>
    <t>Инвестиции в ассоциированные компании</t>
  </si>
  <si>
    <t>и совместные предприятия</t>
  </si>
  <si>
    <t>Выпущенные долговые ценные бумаги</t>
  </si>
  <si>
    <t>в тенге</t>
  </si>
  <si>
    <t>Резерв по переоценке инвестиционных ценных бумаг, имеющихся в наличии</t>
  </si>
  <si>
    <t>для продажи</t>
  </si>
  <si>
    <t>Итого капитал, приходящийся</t>
  </si>
  <si>
    <t>на акционера Компании</t>
  </si>
  <si>
    <t>Балансовая стоимость одной простой акции (в тенге)</t>
  </si>
  <si>
    <t xml:space="preserve">(неаудировано) </t>
  </si>
  <si>
    <t>Чистые доходы/(убытки) по операциям</t>
  </si>
  <si>
    <t>в иностранной валюте</t>
  </si>
  <si>
    <t>Доля в прибыли ассоциированных компаний и совместных предприятиях</t>
  </si>
  <si>
    <t>Государственная субсидия</t>
  </si>
  <si>
    <t>Расходы на персонал</t>
  </si>
  <si>
    <t>Прочие операционные расходы</t>
  </si>
  <si>
    <t>Расходы на реализацию</t>
  </si>
  <si>
    <t>Убыток от прекращения признания финансовых активов, оцениваемых по амортизированной стоимости</t>
  </si>
  <si>
    <t>Убыток от выкупа выпущенных еврооблигаций</t>
  </si>
  <si>
    <t>Прочий совокупный (убыток)/доход</t>
  </si>
  <si>
    <t>Прочий совокупный (убыток)/доход, подлежащий переклассификации в состав прибыли или убытка в последующих периодах:</t>
  </si>
  <si>
    <t>Нереализованные расходы/доходы по инвестиционным ценным бумагам, имеющимся в наличии для продажи</t>
  </si>
  <si>
    <t>Чистый прочий совокупный (убыток)/ доход, подлежащий переклассификации в состав прибыли или убытка</t>
  </si>
  <si>
    <t>в последующих периодах</t>
  </si>
  <si>
    <t xml:space="preserve">Итого совокупный доход/(убыток) за период, за вычетом подоходного налога </t>
  </si>
  <si>
    <t>Резерв по переоценке инвести-ционных ценных бумаг, имеющихся в наличии для продажи</t>
  </si>
  <si>
    <r>
      <t>Доход от первоначального признания средств Акционера по ставкам ниже рыночных (неаудировано)</t>
    </r>
    <r>
      <rPr>
        <i/>
        <sz val="9"/>
        <color rgb="FF000000"/>
        <rFont val="Garamond"/>
        <family val="1"/>
        <charset val="204"/>
      </rPr>
      <t xml:space="preserve"> (Примечание 24)</t>
    </r>
  </si>
  <si>
    <r>
      <t xml:space="preserve">Резерв по условному распределению за период </t>
    </r>
    <r>
      <rPr>
        <i/>
        <sz val="9"/>
        <color rgb="FF000000"/>
        <rFont val="Garamond"/>
        <family val="1"/>
        <charset val="204"/>
      </rPr>
      <t>(Примечание 24)</t>
    </r>
  </si>
  <si>
    <t>Поступление субсидий, полученных от Правительства РК</t>
  </si>
  <si>
    <t>Возврат субсидий, полученных от Правительства РК</t>
  </si>
  <si>
    <t>Поступление от продажи инвестиционных ценных бумаг, учитываемых по справедливой стоимости через прочий совокупный доход</t>
  </si>
  <si>
    <t>Погашение выпущенных еврооблигаций</t>
  </si>
  <si>
    <t>Влияние изменений ожидаемых кредитных убытков на денежные средства и их эквиваленты</t>
  </si>
  <si>
    <t>−</t>
  </si>
  <si>
    <t>На 1 января 2018 года</t>
  </si>
  <si>
    <r>
      <t xml:space="preserve">Влияние применения МСФО (IFRS) 9 </t>
    </r>
    <r>
      <rPr>
        <i/>
        <sz val="8.5"/>
        <color theme="1"/>
        <rFont val="Garamond"/>
        <family val="1"/>
        <charset val="204"/>
      </rPr>
      <t xml:space="preserve"> </t>
    </r>
    <r>
      <rPr>
        <sz val="8.5"/>
        <color theme="1"/>
        <rFont val="Garamond"/>
        <family val="1"/>
        <charset val="204"/>
      </rPr>
      <t>(неаудировано)</t>
    </r>
  </si>
  <si>
    <t>Пересчитанное начальное сальдо в соответствии с МСФО (IFRS) 9 (неаудировано)</t>
  </si>
  <si>
    <t>Прибыль за период (неаудировано)</t>
  </si>
  <si>
    <t>Прочий совокупный (убыток)/доход за период (неаудировано)</t>
  </si>
  <si>
    <t>Итого совокупный (убыток)/доход за период (неаудировано)</t>
  </si>
  <si>
    <r>
      <t xml:space="preserve">Увеличение уставного капитала </t>
    </r>
    <r>
      <rPr>
        <i/>
        <sz val="8.5"/>
        <color theme="1"/>
        <rFont val="Garamond"/>
        <family val="1"/>
        <charset val="204"/>
      </rPr>
      <t>(Примечание 24)</t>
    </r>
    <r>
      <rPr>
        <sz val="8.5"/>
        <color theme="1"/>
        <rFont val="Garamond"/>
        <family val="1"/>
        <charset val="204"/>
      </rPr>
      <t xml:space="preserve"> (неаудировано)</t>
    </r>
  </si>
  <si>
    <r>
      <t xml:space="preserve">Доход от первоначального признания займов, полученных от Акционера, по справедливой стоимости </t>
    </r>
    <r>
      <rPr>
        <i/>
        <sz val="8.5"/>
        <color theme="1"/>
        <rFont val="Garamond"/>
        <family val="1"/>
        <charset val="204"/>
      </rPr>
      <t xml:space="preserve">(Примечание 24) </t>
    </r>
    <r>
      <rPr>
        <sz val="8.5"/>
        <color theme="1"/>
        <rFont val="Garamond"/>
        <family val="1"/>
        <charset val="204"/>
      </rPr>
      <t>(неаудировано)</t>
    </r>
  </si>
  <si>
    <r>
      <t xml:space="preserve">Резерв по условному распределению за период </t>
    </r>
    <r>
      <rPr>
        <i/>
        <sz val="8.5"/>
        <color theme="1"/>
        <rFont val="Garamond"/>
        <family val="1"/>
        <charset val="204"/>
      </rPr>
      <t>(Примечание 24)</t>
    </r>
    <r>
      <rPr>
        <sz val="8.5"/>
        <color theme="1"/>
        <rFont val="Garamond"/>
        <family val="1"/>
        <charset val="204"/>
      </rPr>
      <t xml:space="preserve"> (неаудировано)</t>
    </r>
  </si>
  <si>
    <r>
      <t xml:space="preserve">Перевод в резервный капитал </t>
    </r>
    <r>
      <rPr>
        <i/>
        <sz val="8.5"/>
        <color theme="1"/>
        <rFont val="Garamond"/>
        <family val="1"/>
        <charset val="204"/>
      </rPr>
      <t>(Примечание 24)</t>
    </r>
    <r>
      <rPr>
        <sz val="8.5"/>
        <color theme="1"/>
        <rFont val="Garamond"/>
        <family val="1"/>
        <charset val="204"/>
      </rPr>
      <t xml:space="preserve"> (неаудировано)</t>
    </r>
  </si>
  <si>
    <t>На 1 января 2019 года</t>
  </si>
  <si>
    <t>Поступление от продажи долей участия в организациях, учитываемых по методу долевого участия</t>
  </si>
  <si>
    <t>Дивиденды полученные</t>
  </si>
  <si>
    <t>Поступления средств от Правительства Республики Казахстан</t>
  </si>
  <si>
    <t>Поступления средств от кредитных учреждений</t>
  </si>
  <si>
    <t>На 30 сентября 2019 года</t>
  </si>
  <si>
    <t>30 сентября                                                            2019 года (неаудировано)</t>
  </si>
  <si>
    <t>За период, закончившийся 30 сентября 2019 года</t>
  </si>
  <si>
    <t>За период, закончившийся 30 сентября</t>
  </si>
  <si>
    <t>На 30 сентября 2018 года (неаудировано)</t>
  </si>
  <si>
    <t>На 30 сентября 2019 года (неаудировано)</t>
  </si>
  <si>
    <r>
      <t xml:space="preserve">Списание резервного капитала </t>
    </r>
    <r>
      <rPr>
        <i/>
        <sz val="9"/>
        <color rgb="FF000000"/>
        <rFont val="Garamond"/>
        <family val="1"/>
        <charset val="204"/>
      </rPr>
      <t>(Примечание 24)</t>
    </r>
  </si>
  <si>
    <t>Возврат размещенных банковских вкладов</t>
  </si>
  <si>
    <t>Размещенные банковские вклады</t>
  </si>
  <si>
    <t>Погашение выпущенных долговых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</si>
</sst>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#;\(#,###\);"/>
    <numFmt numFmtId="165" formatCode="#,###.00;\(#,###.00\);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9"/>
      <color rgb="FF000000"/>
      <name val="Garamond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rgb="FF000000"/>
      <name val="Garamond"/>
      <family val="1"/>
      <charset val="204"/>
    </font>
    <font>
      <sz val="9.5"/>
      <color theme="1"/>
      <name val="Garamond"/>
      <family val="1"/>
      <charset val="204"/>
    </font>
    <font>
      <sz val="8.5"/>
      <color theme="1"/>
      <name val="Garamond"/>
      <family val="1"/>
      <charset val="204"/>
    </font>
    <font>
      <i/>
      <sz val="8.5"/>
      <color theme="1"/>
      <name val="Garamond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164" fontId="0" fillId="0" borderId="0" xfId="0" applyNumberFormat="1" applyAlignment="1"/>
    <xf numFmtId="0" fontId="22" fillId="0" borderId="0" xfId="0" applyFont="1" applyAlignment="1">
      <alignment horizontal="left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vertical="center" wrapText="1"/>
    </xf>
    <xf numFmtId="164" fontId="22" fillId="0" borderId="4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3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4" fontId="22" fillId="0" borderId="4" xfId="0" applyNumberFormat="1" applyFont="1" applyBorder="1" applyAlignment="1">
      <alignment horizontal="right" vertical="center" wrapText="1"/>
    </xf>
    <xf numFmtId="164" fontId="22" fillId="0" borderId="3" xfId="0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6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86;&#1074;&#1072;&#1103;%20&#1086;&#1090;&#1095;&#1077;&#1090;&#1085;&#1086;&#1089;&#1090;&#1100;\30.09.2019_&#1050;&#1040;&#1061;%20&#1082;&#1086;&#1085;&#1089;_&#1087;&#1088;&#1077;&#1076;&#1074;&#1072;&#1088;&#1080;&#1090;_26.10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86;&#1074;&#1072;&#1103;%20&#1086;&#1090;&#1095;&#1077;&#1090;&#1085;&#1086;&#1089;&#1090;&#1100;\&#1044;&#1044;&#1057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и ОПУ"/>
      <sheetName val="A4.TS"/>
      <sheetName val="ТВ"/>
      <sheetName val="of ADJ"/>
      <sheetName val="АКК"/>
      <sheetName val="КАП"/>
      <sheetName val="ППК"/>
      <sheetName val="КАФ"/>
      <sheetName val="ФФПП"/>
      <sheetName val="ВнутригрупХолд"/>
      <sheetName val="2018 доходы"/>
      <sheetName val="2019 доходы"/>
      <sheetName val="провизии "/>
      <sheetName val="5710_2018"/>
      <sheetName val="5710_2019"/>
      <sheetName val="2018 расходы "/>
      <sheetName val="2019 расходы "/>
      <sheetName val="7210_2018"/>
      <sheetName val="7210_2019"/>
      <sheetName val="ВГО_ОФП"/>
      <sheetName val="ВГО АКК"/>
      <sheetName val="ВГО ФФПП"/>
    </sheetNames>
    <sheetDataSet>
      <sheetData sheetId="0">
        <row r="8">
          <cell r="B8">
            <v>236544871</v>
          </cell>
        </row>
        <row r="9">
          <cell r="B9">
            <v>69401561</v>
          </cell>
        </row>
        <row r="10">
          <cell r="B10">
            <v>509443409</v>
          </cell>
        </row>
        <row r="11">
          <cell r="B11">
            <v>524800</v>
          </cell>
        </row>
        <row r="12">
          <cell r="B12">
            <v>240538812</v>
          </cell>
        </row>
        <row r="13">
          <cell r="B13">
            <v>118921687</v>
          </cell>
        </row>
        <row r="14">
          <cell r="B14">
            <v>6509791</v>
          </cell>
        </row>
        <row r="15">
          <cell r="B15">
            <v>15059691</v>
          </cell>
        </row>
        <row r="16">
          <cell r="B16">
            <v>10776486</v>
          </cell>
        </row>
        <row r="17">
          <cell r="B17">
            <v>3564722</v>
          </cell>
        </row>
        <row r="18">
          <cell r="B18">
            <v>11699056</v>
          </cell>
        </row>
        <row r="19">
          <cell r="B19">
            <v>10860574</v>
          </cell>
        </row>
        <row r="20">
          <cell r="B20">
            <v>20403626</v>
          </cell>
        </row>
        <row r="21">
          <cell r="B21">
            <v>8813958</v>
          </cell>
        </row>
        <row r="22">
          <cell r="B22">
            <v>2139575</v>
          </cell>
        </row>
        <row r="23">
          <cell r="B23">
            <v>3874760</v>
          </cell>
        </row>
        <row r="24">
          <cell r="B24">
            <v>696066</v>
          </cell>
        </row>
        <row r="25">
          <cell r="B25">
            <v>6973225</v>
          </cell>
        </row>
        <row r="27">
          <cell r="B27">
            <v>1643136</v>
          </cell>
        </row>
        <row r="28">
          <cell r="B28">
            <v>74104696</v>
          </cell>
        </row>
        <row r="32">
          <cell r="B32">
            <v>185369729</v>
          </cell>
        </row>
        <row r="33">
          <cell r="B33">
            <v>57943825</v>
          </cell>
        </row>
        <row r="34">
          <cell r="B34">
            <v>834949158</v>
          </cell>
        </row>
        <row r="36">
          <cell r="B36">
            <v>17264274</v>
          </cell>
        </row>
        <row r="37">
          <cell r="B37">
            <v>6763741</v>
          </cell>
        </row>
        <row r="38">
          <cell r="B38">
            <v>159203</v>
          </cell>
        </row>
        <row r="39">
          <cell r="B39">
            <v>24881881</v>
          </cell>
        </row>
        <row r="40">
          <cell r="B40">
            <v>8952417</v>
          </cell>
        </row>
        <row r="41">
          <cell r="B41">
            <v>9081594</v>
          </cell>
        </row>
        <row r="46">
          <cell r="B46">
            <v>168085012</v>
          </cell>
        </row>
        <row r="47">
          <cell r="B47">
            <v>-10974734</v>
          </cell>
        </row>
        <row r="48">
          <cell r="B48">
            <v>236770</v>
          </cell>
        </row>
        <row r="49">
          <cell r="B49">
            <v>134916</v>
          </cell>
        </row>
        <row r="50">
          <cell r="B50">
            <v>22627612</v>
          </cell>
        </row>
        <row r="51">
          <cell r="B51">
            <v>-93616161</v>
          </cell>
        </row>
        <row r="52">
          <cell r="B52">
            <v>-410126482</v>
          </cell>
        </row>
        <row r="59">
          <cell r="B59">
            <v>387.12262040414168</v>
          </cell>
        </row>
        <row r="62">
          <cell r="D62">
            <v>25876267</v>
          </cell>
          <cell r="E62">
            <v>36536309</v>
          </cell>
        </row>
        <row r="63">
          <cell r="D63">
            <v>-17189075</v>
          </cell>
          <cell r="E63">
            <v>-28532897</v>
          </cell>
        </row>
        <row r="64">
          <cell r="D64">
            <v>8687192</v>
          </cell>
          <cell r="E64">
            <v>8003412</v>
          </cell>
        </row>
        <row r="66">
          <cell r="D66">
            <v>70861333</v>
          </cell>
          <cell r="E66">
            <v>77081206</v>
          </cell>
        </row>
        <row r="67">
          <cell r="D67">
            <v>18107729</v>
          </cell>
        </row>
        <row r="68">
          <cell r="D68">
            <v>-81959848</v>
          </cell>
          <cell r="E68">
            <v>-44514991</v>
          </cell>
        </row>
        <row r="71">
          <cell r="D71">
            <v>67606131</v>
          </cell>
          <cell r="E71">
            <v>-31769269</v>
          </cell>
        </row>
        <row r="74">
          <cell r="D74">
            <v>1354</v>
          </cell>
          <cell r="E74">
            <v>532341</v>
          </cell>
        </row>
        <row r="75">
          <cell r="D75">
            <v>-48998</v>
          </cell>
          <cell r="E75">
            <v>-15801648</v>
          </cell>
        </row>
        <row r="76">
          <cell r="D76">
            <v>193621</v>
          </cell>
          <cell r="E76">
            <v>8323</v>
          </cell>
        </row>
        <row r="77">
          <cell r="D77">
            <v>-94009</v>
          </cell>
          <cell r="E77">
            <v>215701</v>
          </cell>
        </row>
        <row r="79">
          <cell r="D79">
            <v>3316172</v>
          </cell>
          <cell r="E79">
            <v>11915040</v>
          </cell>
        </row>
        <row r="80">
          <cell r="D80">
            <v>-6503025</v>
          </cell>
        </row>
        <row r="81">
          <cell r="E81">
            <v>-3861727</v>
          </cell>
          <cell r="G81">
            <v>-4013735.4935900001</v>
          </cell>
        </row>
        <row r="82">
          <cell r="E82">
            <v>-4230146</v>
          </cell>
          <cell r="G82">
            <v>-4774504.9774999991</v>
          </cell>
        </row>
        <row r="83">
          <cell r="E83">
            <v>-9179458</v>
          </cell>
          <cell r="G83">
            <v>-7503726</v>
          </cell>
        </row>
        <row r="84">
          <cell r="D84">
            <v>-724876</v>
          </cell>
          <cell r="E84">
            <v>-590730</v>
          </cell>
        </row>
        <row r="85">
          <cell r="D85">
            <v>-133065752</v>
          </cell>
        </row>
        <row r="86">
          <cell r="D86">
            <v>-6543248</v>
          </cell>
          <cell r="E86">
            <v>-1712721</v>
          </cell>
        </row>
        <row r="87">
          <cell r="E87">
            <v>-5658884</v>
          </cell>
          <cell r="G87">
            <v>-419647</v>
          </cell>
        </row>
        <row r="91">
          <cell r="D91">
            <v>-4206490</v>
          </cell>
          <cell r="E91">
            <v>-3878934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ДС 2018"/>
      <sheetName val="06"/>
      <sheetName val="Свод"/>
      <sheetName val="КАГ КАМ"/>
      <sheetName val="КАХ"/>
      <sheetName val="Группа"/>
    </sheetNames>
    <sheetDataSet>
      <sheetData sheetId="0">
        <row r="6">
          <cell r="D6">
            <v>24093877</v>
          </cell>
          <cell r="E6">
            <v>36707387</v>
          </cell>
        </row>
        <row r="7">
          <cell r="E7">
            <v>32319</v>
          </cell>
        </row>
        <row r="8">
          <cell r="D8">
            <v>3463916.0718999999</v>
          </cell>
          <cell r="E8">
            <v>6483662</v>
          </cell>
        </row>
        <row r="9">
          <cell r="D9">
            <v>-2200714.5754800001</v>
          </cell>
          <cell r="E9">
            <v>-2885692</v>
          </cell>
        </row>
        <row r="10">
          <cell r="D10">
            <v>1219450</v>
          </cell>
          <cell r="E10">
            <v>524670</v>
          </cell>
        </row>
        <row r="11">
          <cell r="D11">
            <v>53521619.9472</v>
          </cell>
          <cell r="E11">
            <v>80371470</v>
          </cell>
        </row>
        <row r="12">
          <cell r="D12">
            <v>-38435566</v>
          </cell>
          <cell r="E12">
            <v>-37280293</v>
          </cell>
        </row>
        <row r="13">
          <cell r="D13">
            <v>8234125</v>
          </cell>
          <cell r="E13">
            <v>10528340</v>
          </cell>
        </row>
        <row r="14">
          <cell r="D14">
            <v>-3872311</v>
          </cell>
          <cell r="E14">
            <v>-2566509</v>
          </cell>
        </row>
        <row r="15">
          <cell r="D15">
            <v>-3817873.3859999999</v>
          </cell>
          <cell r="E15">
            <v>-2757248</v>
          </cell>
        </row>
        <row r="16">
          <cell r="D16">
            <v>-3799621.3683799999</v>
          </cell>
          <cell r="E16">
            <v>-2690260</v>
          </cell>
        </row>
        <row r="17">
          <cell r="D17">
            <v>-1134192.4147900001</v>
          </cell>
          <cell r="E17">
            <v>-965618</v>
          </cell>
        </row>
        <row r="18">
          <cell r="D18">
            <v>-6810110.8376799999</v>
          </cell>
          <cell r="E18">
            <v>-5839927</v>
          </cell>
        </row>
        <row r="19">
          <cell r="D19">
            <v>-82835430.926750004</v>
          </cell>
          <cell r="E19">
            <v>-61009319</v>
          </cell>
        </row>
        <row r="20">
          <cell r="D20">
            <v>-215421105</v>
          </cell>
          <cell r="E20">
            <v>-175960109</v>
          </cell>
        </row>
        <row r="21">
          <cell r="D21">
            <v>92975940</v>
          </cell>
          <cell r="E21">
            <v>61892454</v>
          </cell>
        </row>
        <row r="22">
          <cell r="D22">
            <v>149256</v>
          </cell>
          <cell r="E22">
            <v>25434</v>
          </cell>
        </row>
        <row r="23">
          <cell r="D23">
            <v>144586172</v>
          </cell>
          <cell r="E23">
            <v>7250722</v>
          </cell>
        </row>
        <row r="24">
          <cell r="D24">
            <v>46103480</v>
          </cell>
          <cell r="E24">
            <v>31182601</v>
          </cell>
        </row>
        <row r="26">
          <cell r="D26">
            <v>2651262</v>
          </cell>
          <cell r="E26">
            <v>6208584</v>
          </cell>
        </row>
        <row r="27">
          <cell r="D27">
            <v>-1177729.6910399999</v>
          </cell>
          <cell r="E27">
            <v>-2066434</v>
          </cell>
        </row>
        <row r="30">
          <cell r="D30">
            <v>94652</v>
          </cell>
          <cell r="E30">
            <v>387143</v>
          </cell>
        </row>
        <row r="31">
          <cell r="D31">
            <v>-431804</v>
          </cell>
          <cell r="E31">
            <v>-443828</v>
          </cell>
        </row>
        <row r="32">
          <cell r="D32">
            <v>-352085</v>
          </cell>
          <cell r="E32">
            <v>-444916</v>
          </cell>
        </row>
        <row r="33">
          <cell r="E33">
            <v>203025</v>
          </cell>
        </row>
        <row r="34">
          <cell r="D34">
            <v>487905948.40750003</v>
          </cell>
          <cell r="E34">
            <v>609264350</v>
          </cell>
        </row>
        <row r="35">
          <cell r="D35">
            <v>-713746081</v>
          </cell>
          <cell r="E35">
            <v>-626586392</v>
          </cell>
        </row>
        <row r="36">
          <cell r="E36">
            <v>1791885</v>
          </cell>
        </row>
        <row r="37">
          <cell r="D37">
            <v>-68675</v>
          </cell>
          <cell r="E37">
            <v>-209108</v>
          </cell>
        </row>
        <row r="38">
          <cell r="D38">
            <v>9257326</v>
          </cell>
          <cell r="E38">
            <v>10663324</v>
          </cell>
        </row>
        <row r="39">
          <cell r="D39">
            <v>-9999300</v>
          </cell>
          <cell r="E39">
            <v>-8144185</v>
          </cell>
        </row>
        <row r="40">
          <cell r="D40">
            <v>9157.9708000048995</v>
          </cell>
          <cell r="E40">
            <v>24668</v>
          </cell>
        </row>
        <row r="41">
          <cell r="D41">
            <v>20160</v>
          </cell>
          <cell r="E41">
            <v>1763837</v>
          </cell>
        </row>
        <row r="42">
          <cell r="D42">
            <v>-5867</v>
          </cell>
          <cell r="E42">
            <v>-556056</v>
          </cell>
        </row>
        <row r="48">
          <cell r="E48">
            <v>-10000000</v>
          </cell>
        </row>
        <row r="49">
          <cell r="E49">
            <v>-180378531</v>
          </cell>
        </row>
        <row r="50">
          <cell r="D50">
            <v>108268335</v>
          </cell>
          <cell r="E50">
            <v>104777180</v>
          </cell>
        </row>
        <row r="51">
          <cell r="D51">
            <v>-9528934</v>
          </cell>
          <cell r="E51">
            <v>-5237043</v>
          </cell>
        </row>
        <row r="52">
          <cell r="D52">
            <v>29800000</v>
          </cell>
        </row>
        <row r="53">
          <cell r="D53">
            <v>-13255432</v>
          </cell>
          <cell r="E53">
            <v>-22929265</v>
          </cell>
        </row>
        <row r="54">
          <cell r="D54">
            <v>33952</v>
          </cell>
        </row>
        <row r="55">
          <cell r="D55">
            <v>-24736</v>
          </cell>
        </row>
        <row r="58">
          <cell r="D58">
            <v>-8567519</v>
          </cell>
          <cell r="E58">
            <v>9729871</v>
          </cell>
        </row>
        <row r="59">
          <cell r="D59">
            <v>-3650</v>
          </cell>
          <cell r="E59">
            <v>-26566</v>
          </cell>
        </row>
        <row r="60">
          <cell r="D60">
            <v>11928262</v>
          </cell>
          <cell r="E60">
            <v>-29772829</v>
          </cell>
        </row>
        <row r="61">
          <cell r="D61">
            <v>-501286868.80271995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C67" sqref="C67"/>
    </sheetView>
  </sheetViews>
  <sheetFormatPr defaultRowHeight="15" x14ac:dyDescent="0.25"/>
  <cols>
    <col min="1" max="1" width="66.42578125" customWidth="1"/>
    <col min="3" max="3" width="17.140625" customWidth="1"/>
    <col min="4" max="4" width="13.5703125" customWidth="1"/>
    <col min="5" max="5" width="12.28515625" bestFit="1" customWidth="1"/>
    <col min="6" max="6" width="14.140625" customWidth="1"/>
  </cols>
  <sheetData>
    <row r="1" spans="1:4" ht="15.75" x14ac:dyDescent="0.25">
      <c r="A1" s="20" t="s">
        <v>103</v>
      </c>
    </row>
    <row r="2" spans="1:4" ht="15.75" x14ac:dyDescent="0.25">
      <c r="A2" s="19" t="s">
        <v>185</v>
      </c>
    </row>
    <row r="3" spans="1:4" ht="15.75" x14ac:dyDescent="0.25">
      <c r="A3" s="20" t="s">
        <v>104</v>
      </c>
    </row>
    <row r="5" spans="1:4" x14ac:dyDescent="0.25">
      <c r="D5" s="21" t="s">
        <v>109</v>
      </c>
    </row>
    <row r="6" spans="1:4" x14ac:dyDescent="0.25">
      <c r="A6" s="96"/>
      <c r="B6" s="94" t="s">
        <v>0</v>
      </c>
      <c r="C6" s="97" t="s">
        <v>186</v>
      </c>
      <c r="D6" s="1" t="s">
        <v>1</v>
      </c>
    </row>
    <row r="7" spans="1:4" ht="27" customHeight="1" thickBot="1" x14ac:dyDescent="0.3">
      <c r="A7" s="96"/>
      <c r="B7" s="95"/>
      <c r="C7" s="98"/>
      <c r="D7" s="2" t="s">
        <v>91</v>
      </c>
    </row>
    <row r="8" spans="1:4" x14ac:dyDescent="0.25">
      <c r="A8" s="24" t="s">
        <v>2</v>
      </c>
      <c r="B8" s="3"/>
      <c r="C8" s="26"/>
      <c r="D8" s="26"/>
    </row>
    <row r="9" spans="1:4" x14ac:dyDescent="0.25">
      <c r="A9" s="26" t="s">
        <v>3</v>
      </c>
      <c r="B9" s="4">
        <v>3</v>
      </c>
      <c r="C9" s="33">
        <f>ROUND('[1]Баланс и ОПУ'!$B$8,0)</f>
        <v>236544871</v>
      </c>
      <c r="D9" s="12">
        <v>737831740</v>
      </c>
    </row>
    <row r="10" spans="1:4" x14ac:dyDescent="0.25">
      <c r="A10" s="26" t="s">
        <v>4</v>
      </c>
      <c r="B10" s="4">
        <v>4</v>
      </c>
      <c r="C10" s="33">
        <f>ROUND('[1]Баланс и ОПУ'!$B$9,0)</f>
        <v>69401561</v>
      </c>
      <c r="D10" s="12">
        <v>144266883</v>
      </c>
    </row>
    <row r="11" spans="1:4" x14ac:dyDescent="0.25">
      <c r="A11" s="26" t="s">
        <v>6</v>
      </c>
      <c r="B11" s="4">
        <v>5</v>
      </c>
      <c r="C11" s="33">
        <f>ROUND('[1]Баланс и ОПУ'!$B$10,0)</f>
        <v>509443409</v>
      </c>
      <c r="D11" s="12">
        <v>401410589</v>
      </c>
    </row>
    <row r="12" spans="1:4" x14ac:dyDescent="0.25">
      <c r="A12" s="26" t="s">
        <v>7</v>
      </c>
      <c r="B12" s="4">
        <v>6</v>
      </c>
      <c r="C12" s="33">
        <f>ROUND('[1]Баланс и ОПУ'!$B$12,0)</f>
        <v>240538812</v>
      </c>
      <c r="D12" s="12">
        <v>197815484</v>
      </c>
    </row>
    <row r="13" spans="1:4" x14ac:dyDescent="0.25">
      <c r="A13" s="26" t="s">
        <v>110</v>
      </c>
      <c r="B13" s="4"/>
      <c r="C13" s="33">
        <f>ROUND('[1]Баланс и ОПУ'!$B$11,0)</f>
        <v>524800</v>
      </c>
      <c r="D13" s="5">
        <v>2178912</v>
      </c>
    </row>
    <row r="14" spans="1:4" x14ac:dyDescent="0.25">
      <c r="A14" s="26" t="s">
        <v>111</v>
      </c>
      <c r="B14" s="4"/>
      <c r="C14" s="33" t="s">
        <v>97</v>
      </c>
      <c r="D14" s="5">
        <v>12650</v>
      </c>
    </row>
    <row r="15" spans="1:4" ht="25.5" x14ac:dyDescent="0.25">
      <c r="A15" s="26" t="s">
        <v>130</v>
      </c>
      <c r="B15" s="4">
        <v>7</v>
      </c>
      <c r="C15" s="33">
        <f>ROUND('[1]Баланс и ОПУ'!$B$13,0)-C16-1</f>
        <v>250471</v>
      </c>
      <c r="D15" s="5">
        <v>257704</v>
      </c>
    </row>
    <row r="16" spans="1:4" x14ac:dyDescent="0.25">
      <c r="A16" s="26" t="s">
        <v>131</v>
      </c>
      <c r="B16" s="4">
        <v>8</v>
      </c>
      <c r="C16" s="33">
        <v>118671215</v>
      </c>
      <c r="D16" s="5">
        <v>25631736</v>
      </c>
    </row>
    <row r="17" spans="1:4" x14ac:dyDescent="0.25">
      <c r="A17" s="26" t="s">
        <v>136</v>
      </c>
      <c r="B17" s="85">
        <v>9</v>
      </c>
      <c r="C17" s="86">
        <f>ROUND('[1]Баланс и ОПУ'!$B$14,0)</f>
        <v>6509791</v>
      </c>
      <c r="D17" s="87">
        <v>6319388</v>
      </c>
    </row>
    <row r="18" spans="1:4" x14ac:dyDescent="0.25">
      <c r="A18" s="26" t="s">
        <v>137</v>
      </c>
      <c r="B18" s="85"/>
      <c r="C18" s="86"/>
      <c r="D18" s="87"/>
    </row>
    <row r="19" spans="1:4" x14ac:dyDescent="0.25">
      <c r="A19" s="26" t="s">
        <v>8</v>
      </c>
      <c r="B19" s="4">
        <v>10</v>
      </c>
      <c r="C19" s="33">
        <f>ROUND('[1]Баланс и ОПУ'!$B$15,0)</f>
        <v>15059691</v>
      </c>
      <c r="D19" s="12">
        <v>11246778</v>
      </c>
    </row>
    <row r="20" spans="1:4" x14ac:dyDescent="0.25">
      <c r="A20" s="26" t="s">
        <v>9</v>
      </c>
      <c r="B20" s="4">
        <v>11</v>
      </c>
      <c r="C20" s="33">
        <f>ROUND('[1]Баланс и ОПУ'!$B$16,0)</f>
        <v>10776486</v>
      </c>
      <c r="D20" s="5">
        <v>14165455</v>
      </c>
    </row>
    <row r="21" spans="1:4" x14ac:dyDescent="0.25">
      <c r="A21" s="26" t="s">
        <v>10</v>
      </c>
      <c r="B21" s="4">
        <v>12</v>
      </c>
      <c r="C21" s="33">
        <f>ROUND('[1]Баланс и ОПУ'!$B$17,0)</f>
        <v>3564722</v>
      </c>
      <c r="D21" s="12">
        <v>6419914</v>
      </c>
    </row>
    <row r="22" spans="1:4" x14ac:dyDescent="0.25">
      <c r="A22" s="26" t="s">
        <v>11</v>
      </c>
      <c r="B22" s="4">
        <v>13</v>
      </c>
      <c r="C22" s="33">
        <f>ROUND('[1]Баланс и ОПУ'!$B$18,0)</f>
        <v>11699056</v>
      </c>
      <c r="D22" s="12">
        <v>20626894</v>
      </c>
    </row>
    <row r="23" spans="1:4" x14ac:dyDescent="0.25">
      <c r="A23" s="26" t="s">
        <v>12</v>
      </c>
      <c r="B23" s="4">
        <v>14</v>
      </c>
      <c r="C23" s="33">
        <f>ROUND('[1]Баланс и ОПУ'!$B$19,0)</f>
        <v>10860574</v>
      </c>
      <c r="D23" s="12">
        <v>11115913</v>
      </c>
    </row>
    <row r="24" spans="1:4" x14ac:dyDescent="0.25">
      <c r="A24" s="26" t="s">
        <v>13</v>
      </c>
      <c r="B24" s="4">
        <v>15</v>
      </c>
      <c r="C24" s="33">
        <f>ROUND('[1]Баланс и ОПУ'!$B$20,0)</f>
        <v>20403626</v>
      </c>
      <c r="D24" s="12">
        <v>19711382</v>
      </c>
    </row>
    <row r="25" spans="1:4" x14ac:dyDescent="0.25">
      <c r="A25" s="26" t="s">
        <v>14</v>
      </c>
      <c r="B25" s="4">
        <v>16</v>
      </c>
      <c r="C25" s="33">
        <f>ROUND('[1]Баланс и ОПУ'!$B$21,0)</f>
        <v>8813958</v>
      </c>
      <c r="D25" s="12">
        <v>7841853</v>
      </c>
    </row>
    <row r="26" spans="1:4" x14ac:dyDescent="0.25">
      <c r="A26" s="26" t="s">
        <v>15</v>
      </c>
      <c r="B26" s="4"/>
      <c r="C26" s="33">
        <f>ROUND('[1]Баланс и ОПУ'!$B$22,0)</f>
        <v>2139575</v>
      </c>
      <c r="D26" s="12">
        <v>1558494</v>
      </c>
    </row>
    <row r="27" spans="1:4" x14ac:dyDescent="0.25">
      <c r="A27" s="26" t="s">
        <v>16</v>
      </c>
      <c r="B27" s="4"/>
      <c r="C27" s="33">
        <f>ROUND('[1]Баланс и ОПУ'!$B$23,0)</f>
        <v>3874760</v>
      </c>
      <c r="D27" s="12">
        <v>4345976</v>
      </c>
    </row>
    <row r="28" spans="1:4" x14ac:dyDescent="0.25">
      <c r="A28" s="26" t="s">
        <v>17</v>
      </c>
      <c r="B28" s="4"/>
      <c r="C28" s="33">
        <f>ROUND('[1]Баланс и ОПУ'!$B$24,0)</f>
        <v>696066</v>
      </c>
      <c r="D28" s="12">
        <v>951074</v>
      </c>
    </row>
    <row r="29" spans="1:4" x14ac:dyDescent="0.25">
      <c r="A29" s="26" t="s">
        <v>18</v>
      </c>
      <c r="B29" s="4"/>
      <c r="C29" s="33">
        <f>ROUND('[1]Баланс и ОПУ'!$B$25,0)</f>
        <v>6973225</v>
      </c>
      <c r="D29" s="12">
        <v>8329754</v>
      </c>
    </row>
    <row r="30" spans="1:4" x14ac:dyDescent="0.25">
      <c r="A30" s="26" t="s">
        <v>19</v>
      </c>
      <c r="B30" s="4"/>
      <c r="C30" s="33">
        <v>41300</v>
      </c>
      <c r="D30" s="12">
        <v>41300</v>
      </c>
    </row>
    <row r="31" spans="1:4" x14ac:dyDescent="0.25">
      <c r="A31" s="26" t="s">
        <v>20</v>
      </c>
      <c r="B31" s="4"/>
      <c r="C31" s="33">
        <f>ROUND('[1]Баланс и ОПУ'!$B$27,0)</f>
        <v>1643136</v>
      </c>
      <c r="D31" s="12">
        <v>1692484</v>
      </c>
    </row>
    <row r="32" spans="1:4" ht="15.75" thickBot="1" x14ac:dyDescent="0.3">
      <c r="A32" s="26" t="s">
        <v>21</v>
      </c>
      <c r="B32" s="4">
        <v>17</v>
      </c>
      <c r="C32" s="43">
        <f>ROUND('[1]Баланс и ОПУ'!$B$28,0)</f>
        <v>74104696</v>
      </c>
      <c r="D32" s="35">
        <v>3465710</v>
      </c>
    </row>
    <row r="33" spans="1:4" ht="15.75" thickBot="1" x14ac:dyDescent="0.3">
      <c r="A33" s="24" t="s">
        <v>22</v>
      </c>
      <c r="B33" s="4"/>
      <c r="C33" s="7">
        <f>SUM(C9:C32)</f>
        <v>1352535801</v>
      </c>
      <c r="D33" s="36">
        <v>1627238067</v>
      </c>
    </row>
    <row r="34" spans="1:4" ht="15.75" thickTop="1" x14ac:dyDescent="0.25">
      <c r="A34" s="23" t="s">
        <v>23</v>
      </c>
      <c r="B34" s="4"/>
      <c r="C34" s="33"/>
      <c r="D34" s="5"/>
    </row>
    <row r="35" spans="1:4" x14ac:dyDescent="0.25">
      <c r="A35" s="24" t="s">
        <v>24</v>
      </c>
      <c r="B35" s="4"/>
      <c r="C35" s="33"/>
      <c r="D35" s="5"/>
    </row>
    <row r="36" spans="1:4" x14ac:dyDescent="0.25">
      <c r="A36" s="26" t="s">
        <v>25</v>
      </c>
      <c r="B36" s="4">
        <v>18</v>
      </c>
      <c r="C36" s="33">
        <f>ROUND('[1]Баланс и ОПУ'!$B$32,0)</f>
        <v>185369729</v>
      </c>
      <c r="D36" s="12">
        <v>99054547</v>
      </c>
    </row>
    <row r="37" spans="1:4" x14ac:dyDescent="0.25">
      <c r="A37" s="26" t="s">
        <v>26</v>
      </c>
      <c r="B37" s="4">
        <v>19</v>
      </c>
      <c r="C37" s="33">
        <f>ROUND('[1]Баланс и ОПУ'!$B$33,0)</f>
        <v>57943825</v>
      </c>
      <c r="D37" s="12">
        <v>40940776</v>
      </c>
    </row>
    <row r="38" spans="1:4" x14ac:dyDescent="0.25">
      <c r="A38" s="26" t="s">
        <v>138</v>
      </c>
      <c r="B38" s="85">
        <v>20</v>
      </c>
      <c r="C38" s="86">
        <f>ROUND('[1]Баланс и ОПУ'!$B$34,0)</f>
        <v>834949158</v>
      </c>
      <c r="D38" s="87">
        <v>798547821</v>
      </c>
    </row>
    <row r="39" spans="1:4" x14ac:dyDescent="0.25">
      <c r="A39" s="26" t="s">
        <v>139</v>
      </c>
      <c r="B39" s="85"/>
      <c r="C39" s="86" t="s">
        <v>97</v>
      </c>
      <c r="D39" s="87"/>
    </row>
    <row r="40" spans="1:4" x14ac:dyDescent="0.25">
      <c r="A40" s="26" t="s">
        <v>27</v>
      </c>
      <c r="B40" s="4">
        <v>21</v>
      </c>
      <c r="C40" s="33" t="s">
        <v>97</v>
      </c>
      <c r="D40" s="12">
        <v>443731370</v>
      </c>
    </row>
    <row r="41" spans="1:4" x14ac:dyDescent="0.25">
      <c r="A41" s="26" t="s">
        <v>28</v>
      </c>
      <c r="B41" s="4">
        <v>22</v>
      </c>
      <c r="C41" s="33">
        <f>ROUND('[1]Баланс и ОПУ'!$B$36,0)</f>
        <v>17264274</v>
      </c>
      <c r="D41" s="12">
        <v>6911053</v>
      </c>
    </row>
    <row r="42" spans="1:4" x14ac:dyDescent="0.25">
      <c r="A42" s="26" t="s">
        <v>29</v>
      </c>
      <c r="B42" s="4">
        <v>23</v>
      </c>
      <c r="C42" s="33">
        <f>ROUND('[1]Баланс и ОПУ'!$B$37,0)</f>
        <v>6763741</v>
      </c>
      <c r="D42" s="12">
        <v>7061682</v>
      </c>
    </row>
    <row r="43" spans="1:4" x14ac:dyDescent="0.25">
      <c r="A43" s="26" t="s">
        <v>30</v>
      </c>
      <c r="B43" s="4"/>
      <c r="C43" s="33">
        <f>ROUND('[1]Баланс и ОПУ'!$B$38,0)</f>
        <v>159203</v>
      </c>
      <c r="D43" s="12">
        <v>78834</v>
      </c>
    </row>
    <row r="44" spans="1:4" x14ac:dyDescent="0.25">
      <c r="A44" s="26" t="s">
        <v>31</v>
      </c>
      <c r="B44" s="4"/>
      <c r="C44" s="33">
        <f>ROUND('[1]Баланс и ОПУ'!$B$39,0)</f>
        <v>24881881</v>
      </c>
      <c r="D44" s="12">
        <v>23254910</v>
      </c>
    </row>
    <row r="45" spans="1:4" x14ac:dyDescent="0.25">
      <c r="A45" s="26" t="s">
        <v>32</v>
      </c>
      <c r="B45" s="4"/>
      <c r="C45" s="33">
        <f>ROUND('[1]Баланс и ОПУ'!$B$40,0)</f>
        <v>8952417</v>
      </c>
      <c r="D45" s="12">
        <v>6572272</v>
      </c>
    </row>
    <row r="46" spans="1:4" ht="15.75" thickBot="1" x14ac:dyDescent="0.3">
      <c r="A46" s="26" t="s">
        <v>33</v>
      </c>
      <c r="B46" s="4"/>
      <c r="C46" s="43">
        <f>ROUND('[1]Баланс и ОПУ'!$B$41,0)</f>
        <v>9081594</v>
      </c>
      <c r="D46" s="35">
        <v>8029523</v>
      </c>
    </row>
    <row r="47" spans="1:4" ht="15.75" thickBot="1" x14ac:dyDescent="0.3">
      <c r="A47" s="24" t="s">
        <v>34</v>
      </c>
      <c r="B47" s="4"/>
      <c r="C47" s="43">
        <f>SUM(C36:C46)</f>
        <v>1145365822</v>
      </c>
      <c r="D47" s="35">
        <v>1434182788</v>
      </c>
    </row>
    <row r="48" spans="1:4" x14ac:dyDescent="0.25">
      <c r="C48" s="22"/>
    </row>
    <row r="49" spans="1:4" ht="15" customHeight="1" x14ac:dyDescent="0.25">
      <c r="A49" s="93"/>
      <c r="B49" s="94" t="s">
        <v>0</v>
      </c>
      <c r="C49" s="97" t="s">
        <v>186</v>
      </c>
      <c r="D49" s="1" t="s">
        <v>1</v>
      </c>
    </row>
    <row r="50" spans="1:4" ht="30" customHeight="1" thickBot="1" x14ac:dyDescent="0.3">
      <c r="A50" s="93"/>
      <c r="B50" s="95"/>
      <c r="C50" s="98"/>
      <c r="D50" s="2" t="s">
        <v>91</v>
      </c>
    </row>
    <row r="51" spans="1:4" x14ac:dyDescent="0.25">
      <c r="A51" s="24" t="s">
        <v>35</v>
      </c>
      <c r="B51" s="4"/>
      <c r="C51" s="34"/>
      <c r="D51" s="26"/>
    </row>
    <row r="52" spans="1:4" x14ac:dyDescent="0.25">
      <c r="A52" s="26" t="s">
        <v>36</v>
      </c>
      <c r="B52" s="4">
        <v>24</v>
      </c>
      <c r="C52" s="33">
        <v>530802214</v>
      </c>
      <c r="D52" s="12">
        <v>500802214</v>
      </c>
    </row>
    <row r="53" spans="1:4" x14ac:dyDescent="0.25">
      <c r="A53" s="26" t="s">
        <v>37</v>
      </c>
      <c r="B53" s="4">
        <v>24</v>
      </c>
      <c r="C53" s="33">
        <f>ROUND('[1]Баланс и ОПУ'!$B$46,0)</f>
        <v>168085012</v>
      </c>
      <c r="D53" s="12">
        <v>153749539</v>
      </c>
    </row>
    <row r="54" spans="1:4" x14ac:dyDescent="0.25">
      <c r="A54" s="26" t="s">
        <v>38</v>
      </c>
      <c r="B54" s="4">
        <v>24</v>
      </c>
      <c r="C54" s="33">
        <f>ROUND('[1]Баланс и ОПУ'!$B$47,0)</f>
        <v>-10974734</v>
      </c>
      <c r="D54" s="12">
        <v>-10974734</v>
      </c>
    </row>
    <row r="55" spans="1:4" x14ac:dyDescent="0.25">
      <c r="A55" s="26" t="s">
        <v>39</v>
      </c>
      <c r="B55" s="4"/>
      <c r="C55" s="33">
        <f>ROUND('[1]Баланс и ОПУ'!$B$48,0)</f>
        <v>236770</v>
      </c>
      <c r="D55" s="12">
        <v>208490</v>
      </c>
    </row>
    <row r="56" spans="1:4" x14ac:dyDescent="0.25">
      <c r="A56" s="26" t="s">
        <v>140</v>
      </c>
      <c r="B56" s="85"/>
      <c r="C56" s="86">
        <f>ROUND('[1]Баланс и ОПУ'!$B$49,0)</f>
        <v>134916</v>
      </c>
      <c r="D56" s="87">
        <v>142150</v>
      </c>
    </row>
    <row r="57" spans="1:4" x14ac:dyDescent="0.25">
      <c r="A57" s="26" t="s">
        <v>141</v>
      </c>
      <c r="B57" s="85"/>
      <c r="C57" s="86"/>
      <c r="D57" s="87"/>
    </row>
    <row r="58" spans="1:4" x14ac:dyDescent="0.25">
      <c r="A58" s="26" t="s">
        <v>40</v>
      </c>
      <c r="B58" s="4">
        <v>24</v>
      </c>
      <c r="C58" s="33">
        <f>ROUND('[1]Баланс и ОПУ'!$B$50,0)</f>
        <v>22627612</v>
      </c>
      <c r="D58" s="12">
        <v>24887157</v>
      </c>
    </row>
    <row r="59" spans="1:4" x14ac:dyDescent="0.25">
      <c r="A59" s="26" t="s">
        <v>41</v>
      </c>
      <c r="B59" s="4">
        <v>24</v>
      </c>
      <c r="C59" s="33">
        <f>ROUND('[1]Баланс и ОПУ'!$B$51,0)</f>
        <v>-93616161</v>
      </c>
      <c r="D59" s="12">
        <v>-76641005</v>
      </c>
    </row>
    <row r="60" spans="1:4" ht="15.75" thickBot="1" x14ac:dyDescent="0.3">
      <c r="A60" s="26" t="s">
        <v>129</v>
      </c>
      <c r="B60" s="4"/>
      <c r="C60" s="43">
        <f>ROUND('[1]Баланс и ОПУ'!$B$52,0)</f>
        <v>-410126482</v>
      </c>
      <c r="D60" s="35">
        <v>-399119364</v>
      </c>
    </row>
    <row r="61" spans="1:4" x14ac:dyDescent="0.25">
      <c r="A61" s="24" t="s">
        <v>142</v>
      </c>
      <c r="B61" s="88"/>
      <c r="C61" s="89">
        <f>SUM(C52:C60)</f>
        <v>207169147</v>
      </c>
      <c r="D61" s="91">
        <v>193054447</v>
      </c>
    </row>
    <row r="62" spans="1:4" ht="15.75" thickBot="1" x14ac:dyDescent="0.3">
      <c r="A62" s="24" t="s">
        <v>143</v>
      </c>
      <c r="B62" s="88"/>
      <c r="C62" s="90"/>
      <c r="D62" s="92"/>
    </row>
    <row r="63" spans="1:4" ht="15.75" thickBot="1" x14ac:dyDescent="0.3">
      <c r="A63" s="26" t="s">
        <v>42</v>
      </c>
      <c r="B63" s="4"/>
      <c r="C63" s="43">
        <v>832</v>
      </c>
      <c r="D63" s="16">
        <v>832</v>
      </c>
    </row>
    <row r="64" spans="1:4" ht="15.75" thickBot="1" x14ac:dyDescent="0.3">
      <c r="A64" s="24" t="s">
        <v>43</v>
      </c>
      <c r="B64" s="4"/>
      <c r="C64" s="43">
        <f>C61+C63</f>
        <v>207169979</v>
      </c>
      <c r="D64" s="6">
        <v>193055279</v>
      </c>
    </row>
    <row r="65" spans="1:4" ht="15.75" thickBot="1" x14ac:dyDescent="0.3">
      <c r="A65" s="24" t="s">
        <v>44</v>
      </c>
      <c r="B65" s="4"/>
      <c r="C65" s="7">
        <f>C47+C64</f>
        <v>1352535801</v>
      </c>
      <c r="D65" s="8">
        <v>1627238067</v>
      </c>
    </row>
    <row r="66" spans="1:4" ht="15.75" thickTop="1" x14ac:dyDescent="0.25">
      <c r="A66" s="24" t="s">
        <v>23</v>
      </c>
      <c r="B66" s="4"/>
      <c r="C66" s="37"/>
      <c r="D66" s="38"/>
    </row>
    <row r="67" spans="1:4" x14ac:dyDescent="0.25">
      <c r="A67" s="24" t="s">
        <v>144</v>
      </c>
      <c r="B67" s="4">
        <v>24</v>
      </c>
      <c r="C67" s="135">
        <f>'[1]Баланс и ОПУ'!$B$59</f>
        <v>387.12262040414168</v>
      </c>
      <c r="D67" s="27">
        <v>382.03</v>
      </c>
    </row>
    <row r="69" spans="1:4" x14ac:dyDescent="0.25">
      <c r="C69" s="22"/>
      <c r="D69" s="22"/>
    </row>
    <row r="70" spans="1:4" x14ac:dyDescent="0.25">
      <c r="C70" s="84"/>
      <c r="D70" s="84"/>
    </row>
  </sheetData>
  <mergeCells count="18">
    <mergeCell ref="A6:A7"/>
    <mergeCell ref="B6:B7"/>
    <mergeCell ref="C6:C7"/>
    <mergeCell ref="B17:B18"/>
    <mergeCell ref="C17:C18"/>
    <mergeCell ref="D17:D18"/>
    <mergeCell ref="B38:B39"/>
    <mergeCell ref="C38:C39"/>
    <mergeCell ref="D38:D39"/>
    <mergeCell ref="A49:A50"/>
    <mergeCell ref="B49:B50"/>
    <mergeCell ref="C49:C50"/>
    <mergeCell ref="B56:B57"/>
    <mergeCell ref="C56:C57"/>
    <mergeCell ref="D56:D57"/>
    <mergeCell ref="B61:B62"/>
    <mergeCell ref="C61:C62"/>
    <mergeCell ref="D61:D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D69" sqref="D69"/>
    </sheetView>
  </sheetViews>
  <sheetFormatPr defaultRowHeight="15" x14ac:dyDescent="0.25"/>
  <cols>
    <col min="1" max="1" width="70.42578125" customWidth="1"/>
    <col min="3" max="3" width="16.140625" customWidth="1"/>
    <col min="4" max="4" width="15.28515625" customWidth="1"/>
  </cols>
  <sheetData>
    <row r="1" spans="1:4" ht="15.75" x14ac:dyDescent="0.25">
      <c r="A1" s="20" t="s">
        <v>106</v>
      </c>
    </row>
    <row r="2" spans="1:4" ht="15.75" x14ac:dyDescent="0.25">
      <c r="A2" s="19" t="s">
        <v>187</v>
      </c>
    </row>
    <row r="3" spans="1:4" ht="15.75" x14ac:dyDescent="0.25">
      <c r="A3" s="20" t="s">
        <v>104</v>
      </c>
      <c r="D3" s="21"/>
    </row>
    <row r="4" spans="1:4" x14ac:dyDescent="0.25">
      <c r="D4" s="21" t="s">
        <v>109</v>
      </c>
    </row>
    <row r="5" spans="1:4" ht="26.25" customHeight="1" thickBot="1" x14ac:dyDescent="0.3">
      <c r="C5" s="107" t="s">
        <v>188</v>
      </c>
      <c r="D5" s="107"/>
    </row>
    <row r="6" spans="1:4" x14ac:dyDescent="0.25">
      <c r="A6" s="101"/>
      <c r="B6" s="102" t="s">
        <v>0</v>
      </c>
      <c r="C6" s="103" t="s">
        <v>135</v>
      </c>
      <c r="D6" s="39" t="s">
        <v>91</v>
      </c>
    </row>
    <row r="7" spans="1:4" ht="15.75" thickBot="1" x14ac:dyDescent="0.3">
      <c r="A7" s="101"/>
      <c r="B7" s="102"/>
      <c r="C7" s="104"/>
      <c r="D7" s="41" t="s">
        <v>145</v>
      </c>
    </row>
    <row r="8" spans="1:4" x14ac:dyDescent="0.25">
      <c r="A8" s="30"/>
      <c r="B8" s="99">
        <v>25</v>
      </c>
      <c r="C8" s="89">
        <f>'[1]Баланс и ОПУ'!$D$62</f>
        <v>25876267</v>
      </c>
      <c r="D8" s="91">
        <f>'[1]Баланс и ОПУ'!$E$62</f>
        <v>36536309</v>
      </c>
    </row>
    <row r="9" spans="1:4" x14ac:dyDescent="0.25">
      <c r="A9" s="30" t="s">
        <v>45</v>
      </c>
      <c r="B9" s="99"/>
      <c r="C9" s="86"/>
      <c r="D9" s="100"/>
    </row>
    <row r="10" spans="1:4" ht="15.75" thickBot="1" x14ac:dyDescent="0.3">
      <c r="A10" s="30" t="s">
        <v>46</v>
      </c>
      <c r="B10" s="32">
        <v>26</v>
      </c>
      <c r="C10" s="43">
        <f>'[1]Баланс и ОПУ'!$D$63</f>
        <v>-17189075</v>
      </c>
      <c r="D10" s="44">
        <f>'[1]Баланс и ОПУ'!$E$63</f>
        <v>-28532897</v>
      </c>
    </row>
    <row r="11" spans="1:4" ht="15.75" thickBot="1" x14ac:dyDescent="0.3">
      <c r="A11" s="29" t="s">
        <v>47</v>
      </c>
      <c r="B11" s="32"/>
      <c r="C11" s="43">
        <f>'[1]Баланс и ОПУ'!$D$64</f>
        <v>8687192</v>
      </c>
      <c r="D11" s="73">
        <f>'[1]Баланс и ОПУ'!$E$64</f>
        <v>8003412</v>
      </c>
    </row>
    <row r="12" spans="1:4" x14ac:dyDescent="0.25">
      <c r="A12" s="30" t="s">
        <v>48</v>
      </c>
      <c r="B12" s="32">
        <v>27</v>
      </c>
      <c r="C12" s="33">
        <f>'[1]Баланс и ОПУ'!$D$66+'[1]Баланс и ОПУ'!$D$67</f>
        <v>88969062</v>
      </c>
      <c r="D12" s="76">
        <f>'[1]Баланс и ОПУ'!$E$66</f>
        <v>77081206</v>
      </c>
    </row>
    <row r="13" spans="1:4" ht="15.75" thickBot="1" x14ac:dyDescent="0.3">
      <c r="A13" s="30" t="s">
        <v>49</v>
      </c>
      <c r="B13" s="32">
        <v>28</v>
      </c>
      <c r="C13" s="43">
        <f>'[1]Баланс и ОПУ'!$D$68</f>
        <v>-81959848</v>
      </c>
      <c r="D13" s="73">
        <f>'[1]Баланс и ОПУ'!$E$68</f>
        <v>-44514991</v>
      </c>
    </row>
    <row r="14" spans="1:4" x14ac:dyDescent="0.25">
      <c r="A14" s="29" t="s">
        <v>50</v>
      </c>
      <c r="B14" s="32"/>
      <c r="C14" s="33">
        <f>C12+C13</f>
        <v>7009214</v>
      </c>
      <c r="D14" s="76">
        <f>D12+D13</f>
        <v>32566215</v>
      </c>
    </row>
    <row r="15" spans="1:4" ht="15.75" thickBot="1" x14ac:dyDescent="0.3">
      <c r="A15" s="30" t="s">
        <v>51</v>
      </c>
      <c r="B15" s="32">
        <v>29</v>
      </c>
      <c r="C15" s="43">
        <f>'[1]Баланс и ОПУ'!$D$71</f>
        <v>67606131</v>
      </c>
      <c r="D15" s="73">
        <f>'[1]Баланс и ОПУ'!$E$71</f>
        <v>-31769269</v>
      </c>
    </row>
    <row r="16" spans="1:4" ht="26.25" thickBot="1" x14ac:dyDescent="0.3">
      <c r="A16" s="29" t="s">
        <v>52</v>
      </c>
      <c r="B16" s="32"/>
      <c r="C16" s="43">
        <f>C14+C15</f>
        <v>74615345</v>
      </c>
      <c r="D16" s="73">
        <f>D14+D15</f>
        <v>796946</v>
      </c>
    </row>
    <row r="17" spans="1:4" x14ac:dyDescent="0.25">
      <c r="A17" s="30" t="s">
        <v>54</v>
      </c>
      <c r="B17" s="32">
        <v>30</v>
      </c>
      <c r="C17" s="33">
        <f>'[1]Баланс и ОПУ'!$D$74</f>
        <v>1354</v>
      </c>
      <c r="D17" s="76">
        <f>'[1]Баланс и ОПУ'!$E$74</f>
        <v>532341</v>
      </c>
    </row>
    <row r="18" spans="1:4" x14ac:dyDescent="0.25">
      <c r="A18" s="74"/>
      <c r="B18" s="75"/>
      <c r="C18" s="71">
        <f>'[1]Баланс и ОПУ'!$D$77</f>
        <v>-94009</v>
      </c>
      <c r="D18" s="76">
        <f>'[1]Баланс и ОПУ'!$E$77</f>
        <v>215701</v>
      </c>
    </row>
    <row r="19" spans="1:4" x14ac:dyDescent="0.25">
      <c r="A19" s="30" t="s">
        <v>146</v>
      </c>
      <c r="B19" s="99"/>
      <c r="C19" s="86">
        <f>'[1]Баланс и ОПУ'!$D$75</f>
        <v>-48998</v>
      </c>
      <c r="D19" s="100">
        <f>'[1]Баланс и ОПУ'!$E$75</f>
        <v>-15801648</v>
      </c>
    </row>
    <row r="20" spans="1:4" x14ac:dyDescent="0.25">
      <c r="A20" s="30" t="s">
        <v>147</v>
      </c>
      <c r="B20" s="99"/>
      <c r="C20" s="86"/>
      <c r="D20" s="100"/>
    </row>
    <row r="21" spans="1:4" x14ac:dyDescent="0.25">
      <c r="A21" s="30" t="s">
        <v>148</v>
      </c>
      <c r="B21" s="32"/>
      <c r="C21" s="33">
        <f>'[1]Баланс и ОПУ'!$D$76</f>
        <v>193621</v>
      </c>
      <c r="D21" s="76">
        <f>'[1]Баланс и ОПУ'!$E$76</f>
        <v>8323</v>
      </c>
    </row>
    <row r="22" spans="1:4" x14ac:dyDescent="0.25">
      <c r="A22" s="30" t="s">
        <v>149</v>
      </c>
      <c r="B22" s="32"/>
      <c r="C22" s="33">
        <v>70077211</v>
      </c>
      <c r="D22" s="76" t="s">
        <v>97</v>
      </c>
    </row>
    <row r="23" spans="1:4" ht="15.75" thickBot="1" x14ac:dyDescent="0.3">
      <c r="A23" s="30" t="s">
        <v>55</v>
      </c>
      <c r="B23" s="32"/>
      <c r="C23" s="43">
        <f>'[1]Баланс и ОПУ'!$D$79</f>
        <v>3316172</v>
      </c>
      <c r="D23" s="73">
        <f>'[1]Баланс и ОПУ'!$E$79</f>
        <v>11915040</v>
      </c>
    </row>
    <row r="24" spans="1:4" ht="15.75" thickBot="1" x14ac:dyDescent="0.3">
      <c r="A24" s="29" t="s">
        <v>56</v>
      </c>
      <c r="B24" s="32"/>
      <c r="C24" s="43">
        <f>SUM(C17:C23)</f>
        <v>73445351</v>
      </c>
      <c r="D24" s="73">
        <f>SUM(D17:D23)</f>
        <v>-3130243</v>
      </c>
    </row>
    <row r="25" spans="1:4" x14ac:dyDescent="0.25">
      <c r="A25" s="30" t="s">
        <v>53</v>
      </c>
      <c r="B25" s="9"/>
      <c r="C25" s="33"/>
      <c r="D25" s="42"/>
    </row>
    <row r="26" spans="1:4" x14ac:dyDescent="0.25">
      <c r="A26" s="30" t="s">
        <v>150</v>
      </c>
      <c r="B26" s="32"/>
      <c r="C26" s="33">
        <f>'[1]Баланс и ОПУ'!$G$81</f>
        <v>-4013735.4935900001</v>
      </c>
      <c r="D26" s="42">
        <f>'[1]Баланс и ОПУ'!$E$81</f>
        <v>-3861727</v>
      </c>
    </row>
    <row r="27" spans="1:4" x14ac:dyDescent="0.25">
      <c r="A27" s="30" t="s">
        <v>151</v>
      </c>
      <c r="B27" s="32"/>
      <c r="C27" s="33">
        <f>'[1]Баланс и ОПУ'!$G$82-2</f>
        <v>-4774506.9774999991</v>
      </c>
      <c r="D27" s="42">
        <f>'[1]Баланс и ОПУ'!$E$82</f>
        <v>-4230146</v>
      </c>
    </row>
    <row r="28" spans="1:4" x14ac:dyDescent="0.25">
      <c r="A28" s="30" t="s">
        <v>152</v>
      </c>
      <c r="B28" s="32"/>
      <c r="C28" s="33">
        <f>'[1]Баланс и ОПУ'!$G$83</f>
        <v>-7503726</v>
      </c>
      <c r="D28" s="42">
        <f>'[1]Баланс и ОПУ'!$E$83</f>
        <v>-9179458</v>
      </c>
    </row>
    <row r="29" spans="1:4" ht="25.5" x14ac:dyDescent="0.25">
      <c r="A29" s="30" t="s">
        <v>57</v>
      </c>
      <c r="B29" s="32"/>
      <c r="C29" s="33">
        <f>'[1]Баланс и ОПУ'!$D$84</f>
        <v>-724876</v>
      </c>
      <c r="D29" s="42">
        <f>'[1]Баланс и ОПУ'!$E$84</f>
        <v>-590730</v>
      </c>
    </row>
    <row r="30" spans="1:4" ht="25.5" x14ac:dyDescent="0.25">
      <c r="A30" s="30" t="s">
        <v>153</v>
      </c>
      <c r="B30" s="32"/>
      <c r="C30" s="33">
        <f>'[1]Баланс и ОПУ'!$D$85</f>
        <v>-133065752</v>
      </c>
      <c r="D30" s="42" t="s">
        <v>97</v>
      </c>
    </row>
    <row r="31" spans="1:4" x14ac:dyDescent="0.25">
      <c r="A31" s="30" t="s">
        <v>154</v>
      </c>
      <c r="B31" s="32"/>
      <c r="C31" s="33">
        <f>'[1]Баланс и ОПУ'!$D$80</f>
        <v>-6503025</v>
      </c>
      <c r="D31" s="42" t="s">
        <v>97</v>
      </c>
    </row>
    <row r="32" spans="1:4" x14ac:dyDescent="0.25">
      <c r="A32" s="30" t="s">
        <v>58</v>
      </c>
      <c r="B32" s="32"/>
      <c r="C32" s="33">
        <f>'[1]Баланс и ОПУ'!$D$86</f>
        <v>-6543248</v>
      </c>
      <c r="D32" s="42">
        <f>'[1]Баланс и ОПУ'!$E$86</f>
        <v>-1712721</v>
      </c>
    </row>
    <row r="33" spans="1:4" ht="15.75" thickBot="1" x14ac:dyDescent="0.3">
      <c r="A33" s="30" t="s">
        <v>112</v>
      </c>
      <c r="B33" s="32"/>
      <c r="C33" s="43">
        <f>'[1]Баланс и ОПУ'!$G$87</f>
        <v>-419647</v>
      </c>
      <c r="D33" s="44">
        <f>'[1]Баланс и ОПУ'!$E$87</f>
        <v>-5658884</v>
      </c>
    </row>
    <row r="34" spans="1:4" ht="15.75" thickBot="1" x14ac:dyDescent="0.3">
      <c r="A34" s="29" t="s">
        <v>59</v>
      </c>
      <c r="B34" s="32"/>
      <c r="C34" s="72">
        <f>SUM(C26:C33)</f>
        <v>-163548516.47108999</v>
      </c>
      <c r="D34" s="72">
        <f>SUM(D26:D33)</f>
        <v>-25233666</v>
      </c>
    </row>
    <row r="35" spans="1:4" x14ac:dyDescent="0.25">
      <c r="A35" s="29" t="s">
        <v>60</v>
      </c>
      <c r="B35" s="32"/>
      <c r="C35" s="33">
        <f>C11+C16+C24+C34</f>
        <v>-6800628.4710899889</v>
      </c>
      <c r="D35" s="71">
        <f>D11+D16+D24+D34</f>
        <v>-19563551</v>
      </c>
    </row>
    <row r="36" spans="1:4" x14ac:dyDescent="0.25">
      <c r="A36" s="30"/>
      <c r="B36" s="99"/>
      <c r="C36" s="86">
        <f>'[1]Баланс и ОПУ'!$D$91</f>
        <v>-4206490</v>
      </c>
      <c r="D36" s="100">
        <f>'[1]Баланс и ОПУ'!$E$91</f>
        <v>-3878934</v>
      </c>
    </row>
    <row r="37" spans="1:4" ht="15.75" thickBot="1" x14ac:dyDescent="0.3">
      <c r="A37" s="30" t="s">
        <v>132</v>
      </c>
      <c r="B37" s="99"/>
      <c r="C37" s="90"/>
      <c r="D37" s="92"/>
    </row>
    <row r="38" spans="1:4" ht="15.75" thickBot="1" x14ac:dyDescent="0.3">
      <c r="A38" s="29" t="s">
        <v>133</v>
      </c>
      <c r="B38" s="32"/>
      <c r="C38" s="7">
        <f>C35+C36</f>
        <v>-11007118.471089989</v>
      </c>
      <c r="D38" s="7">
        <f>D35+D36</f>
        <v>-23442485</v>
      </c>
    </row>
    <row r="39" spans="1:4" ht="15.75" thickTop="1" x14ac:dyDescent="0.25">
      <c r="A39" s="30"/>
      <c r="B39" s="99"/>
      <c r="C39" s="109"/>
      <c r="D39" s="110"/>
    </row>
    <row r="40" spans="1:4" x14ac:dyDescent="0.25">
      <c r="A40" s="30" t="s">
        <v>61</v>
      </c>
      <c r="B40" s="99"/>
      <c r="C40" s="86"/>
      <c r="D40" s="100"/>
    </row>
    <row r="41" spans="1:4" x14ac:dyDescent="0.25">
      <c r="A41" s="30" t="s">
        <v>62</v>
      </c>
      <c r="B41" s="32"/>
      <c r="C41" s="33">
        <f>C38</f>
        <v>-11007118.471089989</v>
      </c>
      <c r="D41" s="42">
        <f>D38</f>
        <v>-23442485</v>
      </c>
    </row>
    <row r="42" spans="1:4" ht="15.75" thickBot="1" x14ac:dyDescent="0.3">
      <c r="A42" s="30" t="s">
        <v>63</v>
      </c>
      <c r="B42" s="32"/>
      <c r="C42" s="43" t="s">
        <v>97</v>
      </c>
      <c r="D42" s="44" t="s">
        <v>169</v>
      </c>
    </row>
    <row r="43" spans="1:4" ht="15.75" thickBot="1" x14ac:dyDescent="0.3">
      <c r="A43" s="10"/>
      <c r="B43" s="32"/>
      <c r="C43" s="63">
        <f>C41</f>
        <v>-11007118.471089989</v>
      </c>
      <c r="D43" s="36">
        <f>D41</f>
        <v>-23442485</v>
      </c>
    </row>
    <row r="44" spans="1:4" ht="15.75" thickTop="1" x14ac:dyDescent="0.25">
      <c r="C44" s="64"/>
      <c r="D44" s="64"/>
    </row>
    <row r="45" spans="1:4" x14ac:dyDescent="0.25">
      <c r="C45" s="64"/>
      <c r="D45" s="64"/>
    </row>
    <row r="46" spans="1:4" ht="15.75" x14ac:dyDescent="0.25">
      <c r="A46" s="20" t="s">
        <v>107</v>
      </c>
      <c r="C46" s="64"/>
      <c r="D46" s="64"/>
    </row>
    <row r="47" spans="1:4" ht="15.75" x14ac:dyDescent="0.25">
      <c r="A47" s="19" t="str">
        <f>A2</f>
        <v>За период, закончившийся 30 сентября 2019 года</v>
      </c>
      <c r="C47" s="64"/>
      <c r="D47" s="64"/>
    </row>
    <row r="48" spans="1:4" ht="15.75" x14ac:dyDescent="0.25">
      <c r="A48" s="20" t="s">
        <v>104</v>
      </c>
      <c r="C48" s="64"/>
      <c r="D48" s="64"/>
    </row>
    <row r="49" spans="1:4" x14ac:dyDescent="0.25">
      <c r="C49" s="64"/>
      <c r="D49" s="64"/>
    </row>
    <row r="50" spans="1:4" x14ac:dyDescent="0.25">
      <c r="C50" s="64"/>
      <c r="D50" s="21" t="s">
        <v>109</v>
      </c>
    </row>
    <row r="51" spans="1:4" ht="33" customHeight="1" thickBot="1" x14ac:dyDescent="0.3">
      <c r="A51" s="28"/>
      <c r="B51" s="40"/>
      <c r="C51" s="136" t="str">
        <f>C5</f>
        <v>За период, закончившийся 30 сентября</v>
      </c>
      <c r="D51" s="136"/>
    </row>
    <row r="52" spans="1:4" x14ac:dyDescent="0.25">
      <c r="A52" s="96"/>
      <c r="B52" s="102" t="s">
        <v>0</v>
      </c>
      <c r="C52" s="111" t="s">
        <v>135</v>
      </c>
      <c r="D52" s="61" t="s">
        <v>91</v>
      </c>
    </row>
    <row r="53" spans="1:4" ht="15.75" thickBot="1" x14ac:dyDescent="0.3">
      <c r="A53" s="96"/>
      <c r="B53" s="102"/>
      <c r="C53" s="112"/>
      <c r="D53" s="62" t="s">
        <v>145</v>
      </c>
    </row>
    <row r="54" spans="1:4" x14ac:dyDescent="0.25">
      <c r="A54" s="29"/>
      <c r="B54" s="106"/>
      <c r="C54" s="89">
        <f>C43</f>
        <v>-11007118.471089989</v>
      </c>
      <c r="D54" s="91">
        <f>D43</f>
        <v>-23442485</v>
      </c>
    </row>
    <row r="55" spans="1:4" ht="15.75" thickBot="1" x14ac:dyDescent="0.3">
      <c r="A55" s="29" t="s">
        <v>133</v>
      </c>
      <c r="B55" s="106"/>
      <c r="C55" s="90"/>
      <c r="D55" s="92"/>
    </row>
    <row r="56" spans="1:4" x14ac:dyDescent="0.25">
      <c r="A56" s="30" t="s">
        <v>23</v>
      </c>
      <c r="B56" s="45"/>
      <c r="C56" s="33"/>
      <c r="D56" s="42"/>
    </row>
    <row r="57" spans="1:4" x14ac:dyDescent="0.25">
      <c r="A57" s="29" t="s">
        <v>155</v>
      </c>
      <c r="B57" s="45"/>
      <c r="C57" s="33"/>
      <c r="D57" s="42"/>
    </row>
    <row r="58" spans="1:4" ht="25.5" x14ac:dyDescent="0.25">
      <c r="A58" s="13" t="s">
        <v>156</v>
      </c>
      <c r="B58" s="45"/>
      <c r="C58" s="33"/>
      <c r="D58" s="42"/>
    </row>
    <row r="59" spans="1:4" ht="25.5" x14ac:dyDescent="0.25">
      <c r="A59" s="30" t="s">
        <v>157</v>
      </c>
      <c r="B59" s="45"/>
      <c r="C59" s="33">
        <v>-7234</v>
      </c>
      <c r="D59" s="42">
        <v>122057</v>
      </c>
    </row>
    <row r="60" spans="1:4" ht="15.75" thickBot="1" x14ac:dyDescent="0.3">
      <c r="A60" s="30" t="s">
        <v>64</v>
      </c>
      <c r="B60" s="45"/>
      <c r="C60" s="33">
        <v>28280</v>
      </c>
      <c r="D60" s="42">
        <v>-103269</v>
      </c>
    </row>
    <row r="61" spans="1:4" ht="25.5" x14ac:dyDescent="0.25">
      <c r="A61" s="29" t="s">
        <v>158</v>
      </c>
      <c r="B61" s="106"/>
      <c r="C61" s="89">
        <f>C59+C60</f>
        <v>21046</v>
      </c>
      <c r="D61" s="91">
        <f>D59+D60</f>
        <v>18788</v>
      </c>
    </row>
    <row r="62" spans="1:4" ht="15.75" thickBot="1" x14ac:dyDescent="0.3">
      <c r="A62" s="29" t="s">
        <v>159</v>
      </c>
      <c r="B62" s="106"/>
      <c r="C62" s="90"/>
      <c r="D62" s="92"/>
    </row>
    <row r="63" spans="1:4" ht="15.75" thickBot="1" x14ac:dyDescent="0.3">
      <c r="A63" s="29" t="s">
        <v>160</v>
      </c>
      <c r="B63" s="45"/>
      <c r="C63" s="7">
        <f>C54+C61</f>
        <v>-10986072.471089989</v>
      </c>
      <c r="D63" s="8">
        <f>D54+D61</f>
        <v>-23423697</v>
      </c>
    </row>
    <row r="64" spans="1:4" ht="15.75" thickTop="1" x14ac:dyDescent="0.25">
      <c r="A64" s="105" t="s">
        <v>23</v>
      </c>
      <c r="B64" s="105"/>
      <c r="C64" s="33"/>
      <c r="D64" s="42"/>
    </row>
    <row r="65" spans="1:4" x14ac:dyDescent="0.25">
      <c r="A65" s="105" t="s">
        <v>65</v>
      </c>
      <c r="B65" s="105"/>
      <c r="C65" s="33"/>
      <c r="D65" s="42"/>
    </row>
    <row r="66" spans="1:4" x14ac:dyDescent="0.25">
      <c r="A66" s="108" t="s">
        <v>62</v>
      </c>
      <c r="B66" s="108"/>
      <c r="C66" s="33">
        <f>C63</f>
        <v>-10986072.471089989</v>
      </c>
      <c r="D66" s="42">
        <f>D63</f>
        <v>-23423697</v>
      </c>
    </row>
    <row r="67" spans="1:4" ht="15.75" thickBot="1" x14ac:dyDescent="0.3">
      <c r="A67" s="108" t="s">
        <v>63</v>
      </c>
      <c r="B67" s="108"/>
      <c r="C67" s="43" t="s">
        <v>97</v>
      </c>
      <c r="D67" s="44" t="s">
        <v>5</v>
      </c>
    </row>
    <row r="68" spans="1:4" ht="15.75" thickBot="1" x14ac:dyDescent="0.3">
      <c r="A68" s="105"/>
      <c r="B68" s="105"/>
      <c r="C68" s="7">
        <f>C66</f>
        <v>-10986072.471089989</v>
      </c>
      <c r="D68" s="8">
        <f>D66</f>
        <v>-23423697</v>
      </c>
    </row>
    <row r="69" spans="1:4" ht="15.75" thickTop="1" x14ac:dyDescent="0.25"/>
  </sheetData>
  <mergeCells count="31">
    <mergeCell ref="C5:D5"/>
    <mergeCell ref="A64:B64"/>
    <mergeCell ref="A65:B65"/>
    <mergeCell ref="A66:B66"/>
    <mergeCell ref="A67:B67"/>
    <mergeCell ref="B39:B40"/>
    <mergeCell ref="C39:C40"/>
    <mergeCell ref="D39:D40"/>
    <mergeCell ref="C51:D51"/>
    <mergeCell ref="A52:A53"/>
    <mergeCell ref="B52:B53"/>
    <mergeCell ref="C52:C53"/>
    <mergeCell ref="D8:D9"/>
    <mergeCell ref="B19:B20"/>
    <mergeCell ref="C19:C20"/>
    <mergeCell ref="D19:D20"/>
    <mergeCell ref="A68:B68"/>
    <mergeCell ref="B54:B55"/>
    <mergeCell ref="C54:C55"/>
    <mergeCell ref="D54:D55"/>
    <mergeCell ref="B61:B62"/>
    <mergeCell ref="C61:C62"/>
    <mergeCell ref="D61:D62"/>
    <mergeCell ref="B36:B37"/>
    <mergeCell ref="C36:C37"/>
    <mergeCell ref="D36:D37"/>
    <mergeCell ref="A6:A7"/>
    <mergeCell ref="B6:B7"/>
    <mergeCell ref="C6:C7"/>
    <mergeCell ref="B8:B9"/>
    <mergeCell ref="C8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3" workbookViewId="0">
      <selection activeCell="A40" sqref="A40"/>
    </sheetView>
  </sheetViews>
  <sheetFormatPr defaultRowHeight="15" x14ac:dyDescent="0.25"/>
  <cols>
    <col min="1" max="1" width="54" customWidth="1"/>
    <col min="2" max="3" width="9.5703125" bestFit="1" customWidth="1"/>
    <col min="4" max="4" width="9.85546875" bestFit="1" customWidth="1"/>
    <col min="5" max="7" width="9.5703125" bestFit="1" customWidth="1"/>
    <col min="8" max="8" width="9.85546875" bestFit="1" customWidth="1"/>
    <col min="9" max="9" width="10.85546875" bestFit="1" customWidth="1"/>
    <col min="10" max="10" width="9.85546875" bestFit="1" customWidth="1"/>
    <col min="11" max="11" width="9.5703125" bestFit="1" customWidth="1"/>
    <col min="12" max="12" width="9.85546875" bestFit="1" customWidth="1"/>
  </cols>
  <sheetData>
    <row r="1" spans="1:14" ht="15.75" x14ac:dyDescent="0.25">
      <c r="A1" s="20" t="s">
        <v>108</v>
      </c>
    </row>
    <row r="2" spans="1:14" ht="15.75" x14ac:dyDescent="0.25">
      <c r="A2" s="19" t="str">
        <f>ОПиУ!A2</f>
        <v>За период, закончившийся 30 сентября 2019 года</v>
      </c>
    </row>
    <row r="3" spans="1:14" ht="15.75" x14ac:dyDescent="0.25">
      <c r="A3" s="20" t="s">
        <v>104</v>
      </c>
    </row>
    <row r="4" spans="1:14" x14ac:dyDescent="0.25">
      <c r="K4" s="21"/>
    </row>
    <row r="5" spans="1:14" x14ac:dyDescent="0.25">
      <c r="K5" s="21" t="s">
        <v>109</v>
      </c>
    </row>
    <row r="6" spans="1:14" ht="16.5" thickBot="1" x14ac:dyDescent="0.3">
      <c r="A6" s="31"/>
      <c r="B6" s="113" t="s">
        <v>66</v>
      </c>
      <c r="C6" s="113"/>
      <c r="D6" s="113"/>
      <c r="E6" s="113"/>
      <c r="F6" s="113"/>
      <c r="G6" s="113"/>
      <c r="H6" s="113"/>
      <c r="I6" s="113"/>
      <c r="J6" s="113"/>
      <c r="K6" s="114"/>
      <c r="L6" s="114"/>
      <c r="M6" s="114"/>
      <c r="N6" s="46"/>
    </row>
    <row r="7" spans="1:14" ht="83.25" customHeight="1" x14ac:dyDescent="0.25">
      <c r="A7" s="115"/>
      <c r="B7" s="116" t="s">
        <v>36</v>
      </c>
      <c r="C7" s="47" t="s">
        <v>67</v>
      </c>
      <c r="D7" s="47" t="s">
        <v>93</v>
      </c>
      <c r="E7" s="116" t="s">
        <v>39</v>
      </c>
      <c r="F7" s="116" t="s">
        <v>161</v>
      </c>
      <c r="G7" s="116" t="s">
        <v>40</v>
      </c>
      <c r="H7" s="116" t="s">
        <v>69</v>
      </c>
      <c r="I7" s="47" t="s">
        <v>70</v>
      </c>
      <c r="J7" s="116" t="s">
        <v>72</v>
      </c>
      <c r="K7" s="116"/>
      <c r="L7" s="118" t="s">
        <v>95</v>
      </c>
      <c r="M7" s="118" t="s">
        <v>72</v>
      </c>
      <c r="N7" s="118"/>
    </row>
    <row r="8" spans="1:14" ht="48.75" thickBot="1" x14ac:dyDescent="0.3">
      <c r="A8" s="115"/>
      <c r="B8" s="117"/>
      <c r="C8" s="48" t="s">
        <v>68</v>
      </c>
      <c r="D8" s="48" t="s">
        <v>94</v>
      </c>
      <c r="E8" s="117"/>
      <c r="F8" s="117"/>
      <c r="G8" s="117"/>
      <c r="H8" s="117"/>
      <c r="I8" s="48" t="s">
        <v>71</v>
      </c>
      <c r="J8" s="117"/>
      <c r="K8" s="117"/>
      <c r="L8" s="117"/>
      <c r="M8" s="117" t="s">
        <v>73</v>
      </c>
      <c r="N8" s="117"/>
    </row>
    <row r="9" spans="1:14" ht="15.75" thickBot="1" x14ac:dyDescent="0.3">
      <c r="A9" s="14" t="s">
        <v>170</v>
      </c>
      <c r="B9" s="66">
        <v>417922214</v>
      </c>
      <c r="C9" s="66">
        <v>140205586</v>
      </c>
      <c r="D9" s="66">
        <v>-10974734</v>
      </c>
      <c r="E9" s="66">
        <v>101648</v>
      </c>
      <c r="F9" s="66">
        <v>112891</v>
      </c>
      <c r="G9" s="66">
        <v>22094033</v>
      </c>
      <c r="H9" s="66">
        <v>-53363848</v>
      </c>
      <c r="I9" s="66">
        <v>-260113731</v>
      </c>
      <c r="J9" s="119">
        <v>255984059</v>
      </c>
      <c r="K9" s="119"/>
      <c r="L9" s="66">
        <v>832</v>
      </c>
      <c r="M9" s="119">
        <v>255984891</v>
      </c>
      <c r="N9" s="119"/>
    </row>
    <row r="10" spans="1:14" x14ac:dyDescent="0.25">
      <c r="A10" s="65" t="s">
        <v>171</v>
      </c>
      <c r="B10" s="67" t="s">
        <v>5</v>
      </c>
      <c r="C10" s="67" t="s">
        <v>5</v>
      </c>
      <c r="D10" s="67" t="s">
        <v>5</v>
      </c>
      <c r="E10" s="67" t="s">
        <v>5</v>
      </c>
      <c r="F10" s="67" t="s">
        <v>5</v>
      </c>
      <c r="G10" s="67" t="s">
        <v>5</v>
      </c>
      <c r="H10" s="67" t="s">
        <v>5</v>
      </c>
      <c r="I10" s="67">
        <v>-17775020</v>
      </c>
      <c r="J10" s="120">
        <v>-17775020</v>
      </c>
      <c r="K10" s="120"/>
      <c r="L10" s="67" t="s">
        <v>169</v>
      </c>
      <c r="M10" s="120">
        <v>-17775020</v>
      </c>
      <c r="N10" s="120"/>
    </row>
    <row r="11" spans="1:14" ht="22.5" x14ac:dyDescent="0.25">
      <c r="A11" s="14" t="s">
        <v>172</v>
      </c>
      <c r="B11" s="67">
        <v>417922214</v>
      </c>
      <c r="C11" s="67">
        <v>140205586</v>
      </c>
      <c r="D11" s="67">
        <v>-10974734</v>
      </c>
      <c r="E11" s="67">
        <v>101648</v>
      </c>
      <c r="F11" s="67">
        <v>112891</v>
      </c>
      <c r="G11" s="67">
        <v>22094033</v>
      </c>
      <c r="H11" s="67">
        <v>-53363848</v>
      </c>
      <c r="I11" s="67">
        <v>-277888751</v>
      </c>
      <c r="J11" s="121">
        <v>238209039</v>
      </c>
      <c r="K11" s="121"/>
      <c r="L11" s="67">
        <v>832</v>
      </c>
      <c r="M11" s="121">
        <v>238209871</v>
      </c>
      <c r="N11" s="121"/>
    </row>
    <row r="12" spans="1:14" x14ac:dyDescent="0.25">
      <c r="A12" s="65" t="s">
        <v>173</v>
      </c>
      <c r="B12" s="67" t="s">
        <v>169</v>
      </c>
      <c r="C12" s="67" t="s">
        <v>169</v>
      </c>
      <c r="D12" s="67" t="s">
        <v>169</v>
      </c>
      <c r="E12" s="67" t="s">
        <v>169</v>
      </c>
      <c r="F12" s="67" t="s">
        <v>169</v>
      </c>
      <c r="G12" s="67" t="s">
        <v>169</v>
      </c>
      <c r="H12" s="67" t="s">
        <v>169</v>
      </c>
      <c r="I12" s="67">
        <f>ОПиУ!D54</f>
        <v>-23442485</v>
      </c>
      <c r="J12" s="121">
        <f>I12</f>
        <v>-23442485</v>
      </c>
      <c r="K12" s="121"/>
      <c r="L12" s="67" t="s">
        <v>169</v>
      </c>
      <c r="M12" s="121">
        <f>J12</f>
        <v>-23442485</v>
      </c>
      <c r="N12" s="121"/>
    </row>
    <row r="13" spans="1:14" ht="15.75" thickBot="1" x14ac:dyDescent="0.3">
      <c r="A13" s="65" t="s">
        <v>174</v>
      </c>
      <c r="B13" s="66" t="s">
        <v>169</v>
      </c>
      <c r="C13" s="66" t="s">
        <v>169</v>
      </c>
      <c r="D13" s="66" t="s">
        <v>169</v>
      </c>
      <c r="E13" s="66">
        <f>ОПиУ!D60</f>
        <v>-103269</v>
      </c>
      <c r="F13" s="66">
        <f>ОПиУ!D59</f>
        <v>122057</v>
      </c>
      <c r="G13" s="66" t="s">
        <v>169</v>
      </c>
      <c r="H13" s="66" t="s">
        <v>169</v>
      </c>
      <c r="I13" s="66" t="s">
        <v>169</v>
      </c>
      <c r="J13" s="122">
        <f>E13+F13</f>
        <v>18788</v>
      </c>
      <c r="K13" s="122"/>
      <c r="L13" s="66" t="s">
        <v>169</v>
      </c>
      <c r="M13" s="122">
        <f>J13</f>
        <v>18788</v>
      </c>
      <c r="N13" s="122"/>
    </row>
    <row r="14" spans="1:14" ht="15.75" thickBot="1" x14ac:dyDescent="0.3">
      <c r="A14" s="14" t="s">
        <v>175</v>
      </c>
      <c r="B14" s="66" t="s">
        <v>169</v>
      </c>
      <c r="C14" s="66" t="s">
        <v>169</v>
      </c>
      <c r="D14" s="66" t="s">
        <v>169</v>
      </c>
      <c r="E14" s="66">
        <f>E13</f>
        <v>-103269</v>
      </c>
      <c r="F14" s="66">
        <f>F13</f>
        <v>122057</v>
      </c>
      <c r="G14" s="66" t="s">
        <v>169</v>
      </c>
      <c r="H14" s="66" t="s">
        <v>169</v>
      </c>
      <c r="I14" s="66">
        <f>I12</f>
        <v>-23442485</v>
      </c>
      <c r="J14" s="119">
        <f>E14+F14+I14</f>
        <v>-23423697</v>
      </c>
      <c r="K14" s="119"/>
      <c r="L14" s="66" t="s">
        <v>169</v>
      </c>
      <c r="M14" s="119">
        <f>M12+M13</f>
        <v>-23423697</v>
      </c>
      <c r="N14" s="119"/>
    </row>
    <row r="15" spans="1:14" x14ac:dyDescent="0.25">
      <c r="A15" s="65" t="s">
        <v>176</v>
      </c>
      <c r="B15" s="67">
        <v>37880000</v>
      </c>
      <c r="C15" s="67" t="s">
        <v>169</v>
      </c>
      <c r="D15" s="67" t="s">
        <v>169</v>
      </c>
      <c r="E15" s="67" t="s">
        <v>169</v>
      </c>
      <c r="F15" s="67" t="s">
        <v>169</v>
      </c>
      <c r="G15" s="67" t="s">
        <v>169</v>
      </c>
      <c r="H15" s="67" t="s">
        <v>169</v>
      </c>
      <c r="I15" s="67" t="s">
        <v>169</v>
      </c>
      <c r="J15" s="120">
        <v>37880000</v>
      </c>
      <c r="K15" s="120"/>
      <c r="L15" s="67" t="s">
        <v>169</v>
      </c>
      <c r="M15" s="120">
        <v>37880000</v>
      </c>
      <c r="N15" s="120"/>
    </row>
    <row r="16" spans="1:14" ht="22.5" x14ac:dyDescent="0.25">
      <c r="A16" s="65" t="s">
        <v>177</v>
      </c>
      <c r="B16" s="67" t="s">
        <v>169</v>
      </c>
      <c r="C16" s="67">
        <v>9871161</v>
      </c>
      <c r="D16" s="67" t="s">
        <v>169</v>
      </c>
      <c r="E16" s="67" t="s">
        <v>169</v>
      </c>
      <c r="F16" s="67" t="s">
        <v>169</v>
      </c>
      <c r="G16" s="67" t="s">
        <v>169</v>
      </c>
      <c r="H16" s="67" t="s">
        <v>169</v>
      </c>
      <c r="I16" s="67" t="s">
        <v>169</v>
      </c>
      <c r="J16" s="121">
        <f>C16</f>
        <v>9871161</v>
      </c>
      <c r="K16" s="121"/>
      <c r="L16" s="67" t="s">
        <v>169</v>
      </c>
      <c r="M16" s="121">
        <f>J16</f>
        <v>9871161</v>
      </c>
      <c r="N16" s="121"/>
    </row>
    <row r="17" spans="1:14" ht="22.5" x14ac:dyDescent="0.25">
      <c r="A17" s="65" t="s">
        <v>178</v>
      </c>
      <c r="B17" s="67" t="s">
        <v>169</v>
      </c>
      <c r="C17" s="67" t="s">
        <v>169</v>
      </c>
      <c r="D17" s="67" t="s">
        <v>169</v>
      </c>
      <c r="E17" s="67" t="s">
        <v>169</v>
      </c>
      <c r="F17" s="67" t="s">
        <v>169</v>
      </c>
      <c r="G17" s="67" t="s">
        <v>169</v>
      </c>
      <c r="H17" s="67">
        <v>-17039944</v>
      </c>
      <c r="I17" s="67" t="s">
        <v>169</v>
      </c>
      <c r="J17" s="121">
        <f>H17</f>
        <v>-17039944</v>
      </c>
      <c r="K17" s="121"/>
      <c r="L17" s="67" t="s">
        <v>169</v>
      </c>
      <c r="M17" s="121">
        <f>J17</f>
        <v>-17039944</v>
      </c>
      <c r="N17" s="121"/>
    </row>
    <row r="18" spans="1:14" ht="15.75" thickBot="1" x14ac:dyDescent="0.3">
      <c r="A18" s="65" t="s">
        <v>179</v>
      </c>
      <c r="B18" s="67" t="s">
        <v>169</v>
      </c>
      <c r="C18" s="67" t="s">
        <v>169</v>
      </c>
      <c r="D18" s="67" t="s">
        <v>169</v>
      </c>
      <c r="E18" s="67" t="s">
        <v>169</v>
      </c>
      <c r="F18" s="67" t="s">
        <v>169</v>
      </c>
      <c r="G18" s="67">
        <v>2793124</v>
      </c>
      <c r="H18" s="67" t="s">
        <v>169</v>
      </c>
      <c r="I18" s="67">
        <v>-2793124</v>
      </c>
      <c r="J18" s="122" t="s">
        <v>169</v>
      </c>
      <c r="K18" s="122"/>
      <c r="L18" s="67" t="s">
        <v>169</v>
      </c>
      <c r="M18" s="122" t="s">
        <v>169</v>
      </c>
      <c r="N18" s="122"/>
    </row>
    <row r="19" spans="1:14" ht="15.75" thickBot="1" x14ac:dyDescent="0.3">
      <c r="A19" s="14" t="s">
        <v>189</v>
      </c>
      <c r="B19" s="68">
        <v>455802214</v>
      </c>
      <c r="C19" s="68">
        <f>C16+C11</f>
        <v>150076747</v>
      </c>
      <c r="D19" s="68">
        <v>-10974734</v>
      </c>
      <c r="E19" s="68">
        <f>E9+E14</f>
        <v>-1621</v>
      </c>
      <c r="F19" s="68">
        <f>F11+F14</f>
        <v>234948</v>
      </c>
      <c r="G19" s="68">
        <v>24887157</v>
      </c>
      <c r="H19" s="68">
        <f>H17+H11</f>
        <v>-70403792</v>
      </c>
      <c r="I19" s="68">
        <f>I11+I18+I14</f>
        <v>-304124360</v>
      </c>
      <c r="J19" s="119">
        <f>J17+J16+J15+J14+J11</f>
        <v>245496559</v>
      </c>
      <c r="K19" s="119"/>
      <c r="L19" s="68">
        <v>832</v>
      </c>
      <c r="M19" s="119">
        <f>J19</f>
        <v>245496559</v>
      </c>
      <c r="N19" s="119"/>
    </row>
    <row r="20" spans="1:14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3" customHeight="1" x14ac:dyDescent="0.25">
      <c r="A21" s="123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hidden="1" x14ac:dyDescent="0.25">
      <c r="A22" s="123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1:14" ht="0.75" customHeight="1" thickBot="1" x14ac:dyDescent="0.3">
      <c r="A23" s="123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ht="15.75" hidden="1" thickBot="1" x14ac:dyDescent="0.3">
      <c r="A24" s="123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15.75" hidden="1" thickBot="1" x14ac:dyDescent="0.3">
      <c r="A25" s="123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15.75" hidden="1" thickBot="1" x14ac:dyDescent="0.3">
      <c r="A26" s="123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4" ht="15.75" hidden="1" thickBot="1" x14ac:dyDescent="0.3">
      <c r="A27" s="123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ht="15.75" hidden="1" thickBot="1" x14ac:dyDescent="0.3">
      <c r="A28" s="123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ht="15.75" hidden="1" thickBot="1" x14ac:dyDescent="0.3">
      <c r="A29" s="123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1:14" ht="15.75" hidden="1" thickBot="1" x14ac:dyDescent="0.3">
      <c r="A30" s="123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4" ht="15.75" hidden="1" thickBot="1" x14ac:dyDescent="0.3">
      <c r="A31" s="12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5.75" thickBot="1" x14ac:dyDescent="0.3">
      <c r="A32" s="14" t="s">
        <v>180</v>
      </c>
      <c r="B32" s="50">
        <v>500802214</v>
      </c>
      <c r="C32" s="50">
        <v>153749539</v>
      </c>
      <c r="D32" s="50">
        <v>-10974734</v>
      </c>
      <c r="E32" s="50">
        <v>208490</v>
      </c>
      <c r="F32" s="50">
        <v>142150</v>
      </c>
      <c r="G32" s="50">
        <v>24887157</v>
      </c>
      <c r="H32" s="50">
        <v>-76641005</v>
      </c>
      <c r="I32" s="50">
        <v>-399119364</v>
      </c>
      <c r="J32" s="127">
        <v>193054447</v>
      </c>
      <c r="K32" s="127"/>
      <c r="L32" s="50">
        <v>832</v>
      </c>
      <c r="M32" s="127">
        <v>193055279</v>
      </c>
      <c r="N32" s="127"/>
    </row>
    <row r="33" spans="1:14" x14ac:dyDescent="0.25">
      <c r="A33" s="49" t="s">
        <v>96</v>
      </c>
      <c r="B33" s="50" t="s">
        <v>97</v>
      </c>
      <c r="C33" s="50" t="s">
        <v>97</v>
      </c>
      <c r="D33" s="50" t="s">
        <v>97</v>
      </c>
      <c r="E33" s="50" t="s">
        <v>97</v>
      </c>
      <c r="F33" s="50" t="s">
        <v>97</v>
      </c>
      <c r="G33" s="50" t="s">
        <v>97</v>
      </c>
      <c r="H33" s="50" t="s">
        <v>97</v>
      </c>
      <c r="I33" s="50">
        <f>ОПиУ!C54</f>
        <v>-11007118.471089989</v>
      </c>
      <c r="J33" s="124">
        <f>I33</f>
        <v>-11007118.471089989</v>
      </c>
      <c r="K33" s="124"/>
      <c r="L33" s="50" t="s">
        <v>97</v>
      </c>
      <c r="M33" s="124">
        <f>J33</f>
        <v>-11007118.471089989</v>
      </c>
      <c r="N33" s="124"/>
    </row>
    <row r="34" spans="1:14" ht="15.75" thickBot="1" x14ac:dyDescent="0.3">
      <c r="A34" s="49" t="s">
        <v>98</v>
      </c>
      <c r="B34" s="52" t="s">
        <v>97</v>
      </c>
      <c r="C34" s="52" t="s">
        <v>97</v>
      </c>
      <c r="D34" s="52" t="s">
        <v>97</v>
      </c>
      <c r="E34" s="52">
        <f>ОПиУ!C60</f>
        <v>28280</v>
      </c>
      <c r="F34" s="52">
        <f>ОПиУ!C59</f>
        <v>-7234</v>
      </c>
      <c r="G34" s="52" t="s">
        <v>97</v>
      </c>
      <c r="H34" s="52" t="s">
        <v>97</v>
      </c>
      <c r="I34" s="52" t="s">
        <v>97</v>
      </c>
      <c r="J34" s="126">
        <f>E34+F34</f>
        <v>21046</v>
      </c>
      <c r="K34" s="126"/>
      <c r="L34" s="52" t="s">
        <v>97</v>
      </c>
      <c r="M34" s="126">
        <f>J34</f>
        <v>21046</v>
      </c>
      <c r="N34" s="126"/>
    </row>
    <row r="35" spans="1:14" ht="15.75" thickBot="1" x14ac:dyDescent="0.3">
      <c r="A35" s="11" t="s">
        <v>99</v>
      </c>
      <c r="B35" s="52" t="s">
        <v>97</v>
      </c>
      <c r="C35" s="52" t="s">
        <v>97</v>
      </c>
      <c r="D35" s="52" t="s">
        <v>97</v>
      </c>
      <c r="E35" s="52">
        <f>E34</f>
        <v>28280</v>
      </c>
      <c r="F35" s="52">
        <f>F34</f>
        <v>-7234</v>
      </c>
      <c r="G35" s="52" t="s">
        <v>97</v>
      </c>
      <c r="H35" s="52" t="s">
        <v>97</v>
      </c>
      <c r="I35" s="52">
        <f>I33</f>
        <v>-11007118.471089989</v>
      </c>
      <c r="J35" s="127">
        <f>J33+J34</f>
        <v>-10986072.471089989</v>
      </c>
      <c r="K35" s="127"/>
      <c r="L35" s="52" t="s">
        <v>97</v>
      </c>
      <c r="M35" s="127">
        <f>J35</f>
        <v>-10986072.471089989</v>
      </c>
      <c r="N35" s="127"/>
    </row>
    <row r="36" spans="1:14" x14ac:dyDescent="0.25">
      <c r="A36" s="49" t="s">
        <v>100</v>
      </c>
      <c r="B36" s="51">
        <v>30000000</v>
      </c>
      <c r="C36" s="51" t="s">
        <v>97</v>
      </c>
      <c r="D36" s="51" t="s">
        <v>97</v>
      </c>
      <c r="E36" s="51" t="s">
        <v>97</v>
      </c>
      <c r="F36" s="51" t="s">
        <v>97</v>
      </c>
      <c r="G36" s="51" t="s">
        <v>97</v>
      </c>
      <c r="H36" s="51" t="s">
        <v>97</v>
      </c>
      <c r="I36" s="51" t="s">
        <v>97</v>
      </c>
      <c r="J36" s="124">
        <v>30000000</v>
      </c>
      <c r="K36" s="124"/>
      <c r="L36" s="51" t="s">
        <v>97</v>
      </c>
      <c r="M36" s="124">
        <f>J36</f>
        <v>30000000</v>
      </c>
      <c r="N36" s="124"/>
    </row>
    <row r="37" spans="1:14" ht="24" x14ac:dyDescent="0.25">
      <c r="A37" s="49" t="s">
        <v>162</v>
      </c>
      <c r="B37" s="51" t="s">
        <v>97</v>
      </c>
      <c r="C37" s="51">
        <v>14335473</v>
      </c>
      <c r="D37" s="51" t="s">
        <v>97</v>
      </c>
      <c r="E37" s="51" t="s">
        <v>97</v>
      </c>
      <c r="F37" s="51" t="s">
        <v>97</v>
      </c>
      <c r="G37" s="51" t="s">
        <v>97</v>
      </c>
      <c r="H37" s="51" t="s">
        <v>97</v>
      </c>
      <c r="I37" s="51" t="s">
        <v>97</v>
      </c>
      <c r="J37" s="125">
        <f>C37</f>
        <v>14335473</v>
      </c>
      <c r="K37" s="125"/>
      <c r="L37" s="51" t="s">
        <v>97</v>
      </c>
      <c r="M37" s="125">
        <f>J37</f>
        <v>14335473</v>
      </c>
      <c r="N37" s="125"/>
    </row>
    <row r="38" spans="1:14" x14ac:dyDescent="0.25">
      <c r="A38" s="49" t="s">
        <v>163</v>
      </c>
      <c r="B38" s="51" t="s">
        <v>97</v>
      </c>
      <c r="C38" s="51" t="s">
        <v>97</v>
      </c>
      <c r="D38" s="51" t="s">
        <v>97</v>
      </c>
      <c r="E38" s="51" t="s">
        <v>97</v>
      </c>
      <c r="F38" s="51" t="s">
        <v>97</v>
      </c>
      <c r="G38" s="78" t="s">
        <v>97</v>
      </c>
      <c r="H38" s="51">
        <v>-16975156</v>
      </c>
      <c r="I38" s="51" t="s">
        <v>97</v>
      </c>
      <c r="J38" s="138">
        <f>H38</f>
        <v>-16975156</v>
      </c>
      <c r="K38" s="138"/>
      <c r="L38" s="137" t="s">
        <v>97</v>
      </c>
      <c r="M38" s="138">
        <f>J38</f>
        <v>-16975156</v>
      </c>
      <c r="N38" s="138"/>
    </row>
    <row r="39" spans="1:14" ht="15.75" thickBot="1" x14ac:dyDescent="0.3">
      <c r="A39" s="79" t="s">
        <v>191</v>
      </c>
      <c r="B39" s="78"/>
      <c r="C39" s="78"/>
      <c r="D39" s="78"/>
      <c r="E39" s="78"/>
      <c r="F39" s="78"/>
      <c r="G39" s="51">
        <v>-2259545</v>
      </c>
      <c r="H39" s="78" t="s">
        <v>97</v>
      </c>
      <c r="I39" s="78" t="s">
        <v>97</v>
      </c>
      <c r="J39" s="126">
        <f>G39</f>
        <v>-2259545</v>
      </c>
      <c r="K39" s="126"/>
      <c r="L39" s="78"/>
      <c r="M39" s="138">
        <f>J39</f>
        <v>-2259545</v>
      </c>
      <c r="N39" s="138"/>
    </row>
    <row r="40" spans="1:14" ht="15.75" thickBot="1" x14ac:dyDescent="0.3">
      <c r="A40" s="11" t="s">
        <v>190</v>
      </c>
      <c r="B40" s="53">
        <v>530802214</v>
      </c>
      <c r="C40" s="53">
        <f>C37+C32</f>
        <v>168085012</v>
      </c>
      <c r="D40" s="53">
        <v>-10974734</v>
      </c>
      <c r="E40" s="53">
        <f>E32+E34</f>
        <v>236770</v>
      </c>
      <c r="F40" s="53">
        <f>F32+F34</f>
        <v>134916</v>
      </c>
      <c r="G40" s="53">
        <f>G32+G39</f>
        <v>22627612</v>
      </c>
      <c r="H40" s="53">
        <f>H32+H38</f>
        <v>-93616161</v>
      </c>
      <c r="I40" s="53">
        <v>-414996622</v>
      </c>
      <c r="J40" s="128">
        <f>SUM(J35:K39,J32)</f>
        <v>207169146.52891001</v>
      </c>
      <c r="K40" s="128"/>
      <c r="L40" s="53">
        <v>832</v>
      </c>
      <c r="M40" s="128">
        <f>J40+L40</f>
        <v>207169978.52891001</v>
      </c>
      <c r="N40" s="128"/>
    </row>
    <row r="41" spans="1:14" ht="15.75" thickTop="1" x14ac:dyDescent="0.25"/>
  </sheetData>
  <mergeCells count="64">
    <mergeCell ref="J38:K38"/>
    <mergeCell ref="M38:N38"/>
    <mergeCell ref="J40:K40"/>
    <mergeCell ref="M40:N40"/>
    <mergeCell ref="J35:K35"/>
    <mergeCell ref="M35:N35"/>
    <mergeCell ref="J36:K36"/>
    <mergeCell ref="M36:N36"/>
    <mergeCell ref="J37:K37"/>
    <mergeCell ref="M37:N37"/>
    <mergeCell ref="J39:K39"/>
    <mergeCell ref="M39:N39"/>
    <mergeCell ref="J32:K32"/>
    <mergeCell ref="M32:N32"/>
    <mergeCell ref="J33:K33"/>
    <mergeCell ref="M33:N33"/>
    <mergeCell ref="J34:K34"/>
    <mergeCell ref="M34:N34"/>
    <mergeCell ref="J18:K18"/>
    <mergeCell ref="M18:N18"/>
    <mergeCell ref="J19:K19"/>
    <mergeCell ref="M19:N19"/>
    <mergeCell ref="A20:A31"/>
    <mergeCell ref="B20:B31"/>
    <mergeCell ref="C20:C31"/>
    <mergeCell ref="D20:D31"/>
    <mergeCell ref="E20:E31"/>
    <mergeCell ref="F20:F31"/>
    <mergeCell ref="G20:G31"/>
    <mergeCell ref="H20:H31"/>
    <mergeCell ref="I20:I31"/>
    <mergeCell ref="J20:K31"/>
    <mergeCell ref="L20:L31"/>
    <mergeCell ref="M20:N31"/>
    <mergeCell ref="J15:K15"/>
    <mergeCell ref="M15:N15"/>
    <mergeCell ref="J16:K16"/>
    <mergeCell ref="M16:N16"/>
    <mergeCell ref="J17:K17"/>
    <mergeCell ref="M17:N17"/>
    <mergeCell ref="J12:K12"/>
    <mergeCell ref="M12:N12"/>
    <mergeCell ref="J13:K13"/>
    <mergeCell ref="M13:N13"/>
    <mergeCell ref="J14:K14"/>
    <mergeCell ref="M14:N14"/>
    <mergeCell ref="J9:K9"/>
    <mergeCell ref="M9:N9"/>
    <mergeCell ref="J10:K10"/>
    <mergeCell ref="M10:N10"/>
    <mergeCell ref="J11:K11"/>
    <mergeCell ref="M11:N11"/>
    <mergeCell ref="B6:J6"/>
    <mergeCell ref="K6:M6"/>
    <mergeCell ref="A7:A8"/>
    <mergeCell ref="B7:B8"/>
    <mergeCell ref="E7:E8"/>
    <mergeCell ref="F7:F8"/>
    <mergeCell ref="G7:G8"/>
    <mergeCell ref="H7:H8"/>
    <mergeCell ref="J7:K8"/>
    <mergeCell ref="L7:L8"/>
    <mergeCell ref="M7:N7"/>
    <mergeCell ref="M8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49" workbookViewId="0">
      <selection activeCell="A62" sqref="A62"/>
    </sheetView>
  </sheetViews>
  <sheetFormatPr defaultRowHeight="15" x14ac:dyDescent="0.25"/>
  <cols>
    <col min="1" max="1" width="63.140625" customWidth="1"/>
    <col min="3" max="3" width="13.7109375" customWidth="1"/>
    <col min="4" max="4" width="14.28515625" customWidth="1"/>
  </cols>
  <sheetData>
    <row r="1" spans="1:4" ht="15.75" x14ac:dyDescent="0.25">
      <c r="A1" s="20" t="s">
        <v>105</v>
      </c>
    </row>
    <row r="2" spans="1:4" ht="15.75" x14ac:dyDescent="0.25">
      <c r="A2" s="19" t="str">
        <f>ОПиУ!A2</f>
        <v>За период, закончившийся 30 сентября 2019 года</v>
      </c>
    </row>
    <row r="3" spans="1:4" ht="15.75" x14ac:dyDescent="0.25">
      <c r="A3" s="20" t="s">
        <v>104</v>
      </c>
    </row>
    <row r="4" spans="1:4" x14ac:dyDescent="0.25">
      <c r="D4" s="21" t="s">
        <v>109</v>
      </c>
    </row>
    <row r="5" spans="1:4" ht="24" customHeight="1" thickBot="1" x14ac:dyDescent="0.3">
      <c r="A5" s="54"/>
      <c r="B5" s="25"/>
      <c r="C5" s="107" t="str">
        <f>ОПиУ!C5</f>
        <v>За период, закончившийся 30 сентября</v>
      </c>
      <c r="D5" s="107"/>
    </row>
    <row r="6" spans="1:4" ht="24.75" thickBot="1" x14ac:dyDescent="0.3">
      <c r="A6" s="54"/>
      <c r="B6" s="25" t="s">
        <v>0</v>
      </c>
      <c r="C6" s="41" t="s">
        <v>135</v>
      </c>
      <c r="D6" s="41" t="s">
        <v>92</v>
      </c>
    </row>
    <row r="7" spans="1:4" x14ac:dyDescent="0.25">
      <c r="A7" s="54"/>
      <c r="B7" s="99"/>
      <c r="C7" s="129"/>
      <c r="D7" s="131"/>
    </row>
    <row r="8" spans="1:4" x14ac:dyDescent="0.25">
      <c r="A8" s="54" t="s">
        <v>74</v>
      </c>
      <c r="B8" s="99"/>
      <c r="C8" s="130"/>
      <c r="D8" s="132"/>
    </row>
    <row r="9" spans="1:4" x14ac:dyDescent="0.25">
      <c r="A9" s="49" t="s">
        <v>113</v>
      </c>
      <c r="B9" s="32"/>
      <c r="C9" s="57">
        <f>[2]Лист1!$D$6</f>
        <v>24093877</v>
      </c>
      <c r="D9" s="58">
        <f>[2]Лист1!$E$6+[2]Лист1!$E$7</f>
        <v>36739706</v>
      </c>
    </row>
    <row r="10" spans="1:4" x14ac:dyDescent="0.25">
      <c r="A10" s="49" t="s">
        <v>29</v>
      </c>
      <c r="B10" s="32"/>
      <c r="C10" s="57">
        <f>[2]Лист1!$D$8</f>
        <v>3463916.0718999999</v>
      </c>
      <c r="D10" s="58">
        <f>[2]Лист1!$E$8</f>
        <v>6483662</v>
      </c>
    </row>
    <row r="11" spans="1:4" x14ac:dyDescent="0.25">
      <c r="A11" s="49" t="s">
        <v>9</v>
      </c>
      <c r="B11" s="32"/>
      <c r="C11" s="57">
        <f>[2]Лист1!$D$9</f>
        <v>-2200714.5754800001</v>
      </c>
      <c r="D11" s="58">
        <f>[2]Лист1!$E$9</f>
        <v>-2885692</v>
      </c>
    </row>
    <row r="12" spans="1:4" x14ac:dyDescent="0.25">
      <c r="A12" s="49" t="s">
        <v>114</v>
      </c>
      <c r="B12" s="32"/>
      <c r="C12" s="57">
        <f>[2]Лист1!$D$10</f>
        <v>1219450</v>
      </c>
      <c r="D12" s="58">
        <f>[2]Лист1!$E$10</f>
        <v>524670</v>
      </c>
    </row>
    <row r="13" spans="1:4" x14ac:dyDescent="0.25">
      <c r="A13" s="49" t="s">
        <v>76</v>
      </c>
      <c r="B13" s="32"/>
      <c r="C13" s="57">
        <f>[2]Лист1!$D$11</f>
        <v>53521619.9472</v>
      </c>
      <c r="D13" s="58">
        <f>[2]Лист1!$E$11</f>
        <v>80371470</v>
      </c>
    </row>
    <row r="14" spans="1:4" x14ac:dyDescent="0.25">
      <c r="A14" s="49" t="s">
        <v>77</v>
      </c>
      <c r="B14" s="32"/>
      <c r="C14" s="57">
        <f>[2]Лист1!$D$12</f>
        <v>-38435566</v>
      </c>
      <c r="D14" s="58">
        <f>[2]Лист1!$E$12</f>
        <v>-37280293</v>
      </c>
    </row>
    <row r="15" spans="1:4" x14ac:dyDescent="0.25">
      <c r="A15" s="49" t="s">
        <v>164</v>
      </c>
      <c r="B15" s="32"/>
      <c r="C15" s="57">
        <f>[2]Лист1!$D$13</f>
        <v>8234125</v>
      </c>
      <c r="D15" s="58">
        <f>[2]Лист1!$E$13</f>
        <v>10528340</v>
      </c>
    </row>
    <row r="16" spans="1:4" x14ac:dyDescent="0.25">
      <c r="A16" s="49" t="s">
        <v>165</v>
      </c>
      <c r="B16" s="32"/>
      <c r="C16" s="57">
        <f>[2]Лист1!$D$14</f>
        <v>-3872311</v>
      </c>
      <c r="D16" s="58">
        <f>[2]Лист1!$E$14</f>
        <v>-2566509</v>
      </c>
    </row>
    <row r="17" spans="1:4" x14ac:dyDescent="0.25">
      <c r="A17" s="49" t="s">
        <v>115</v>
      </c>
      <c r="B17" s="32"/>
      <c r="C17" s="57">
        <f>[2]Лист1!$D$15</f>
        <v>-3817873.3859999999</v>
      </c>
      <c r="D17" s="58">
        <f>[2]Лист1!$E$15</f>
        <v>-2757248</v>
      </c>
    </row>
    <row r="18" spans="1:4" x14ac:dyDescent="0.25">
      <c r="A18" s="49" t="s">
        <v>116</v>
      </c>
      <c r="B18" s="32"/>
      <c r="C18" s="57">
        <f>[2]Лист1!$D$16</f>
        <v>-3799621.3683799999</v>
      </c>
      <c r="D18" s="58">
        <f>[2]Лист1!$E$16</f>
        <v>-2690260</v>
      </c>
    </row>
    <row r="19" spans="1:4" x14ac:dyDescent="0.25">
      <c r="A19" s="49" t="s">
        <v>117</v>
      </c>
      <c r="B19" s="32"/>
      <c r="C19" s="57">
        <f>[2]Лист1!$D$17</f>
        <v>-1134192.4147900001</v>
      </c>
      <c r="D19" s="58">
        <f>[2]Лист1!$E$17</f>
        <v>-965618</v>
      </c>
    </row>
    <row r="20" spans="1:4" x14ac:dyDescent="0.25">
      <c r="A20" s="49" t="s">
        <v>118</v>
      </c>
      <c r="B20" s="32"/>
      <c r="C20" s="57">
        <f>[2]Лист1!$D$18</f>
        <v>-6810110.8376799999</v>
      </c>
      <c r="D20" s="58">
        <f>[2]Лист1!$E$18</f>
        <v>-5839927</v>
      </c>
    </row>
    <row r="21" spans="1:4" x14ac:dyDescent="0.25">
      <c r="A21" s="49" t="s">
        <v>119</v>
      </c>
      <c r="B21" s="32"/>
      <c r="C21" s="57">
        <f>[2]Лист1!$D$19</f>
        <v>-82835430.926750004</v>
      </c>
      <c r="D21" s="58">
        <f>[2]Лист1!$E$19</f>
        <v>-61009319</v>
      </c>
    </row>
    <row r="22" spans="1:4" x14ac:dyDescent="0.25">
      <c r="A22" s="49" t="s">
        <v>120</v>
      </c>
      <c r="B22" s="32"/>
      <c r="C22" s="57">
        <f>[2]Лист1!$D$20</f>
        <v>-215421105</v>
      </c>
      <c r="D22" s="58">
        <f>[2]Лист1!$E$20</f>
        <v>-175960109</v>
      </c>
    </row>
    <row r="23" spans="1:4" x14ac:dyDescent="0.25">
      <c r="A23" s="49" t="s">
        <v>121</v>
      </c>
      <c r="B23" s="32"/>
      <c r="C23" s="57">
        <f>[2]Лист1!$D$21</f>
        <v>92975940</v>
      </c>
      <c r="D23" s="58">
        <f>[2]Лист1!$E$21</f>
        <v>61892454</v>
      </c>
    </row>
    <row r="24" spans="1:4" x14ac:dyDescent="0.25">
      <c r="A24" s="49" t="s">
        <v>122</v>
      </c>
      <c r="B24" s="32"/>
      <c r="C24" s="57">
        <f>[2]Лист1!$D$22</f>
        <v>149256</v>
      </c>
      <c r="D24" s="58">
        <f>[2]Лист1!$E$22</f>
        <v>25434</v>
      </c>
    </row>
    <row r="25" spans="1:4" x14ac:dyDescent="0.25">
      <c r="A25" s="49" t="s">
        <v>4</v>
      </c>
      <c r="B25" s="32"/>
      <c r="C25" s="57">
        <f>[2]Лист1!$D$23</f>
        <v>144586172</v>
      </c>
      <c r="D25" s="58">
        <f>[2]Лист1!$E$23</f>
        <v>7250722</v>
      </c>
    </row>
    <row r="26" spans="1:4" x14ac:dyDescent="0.25">
      <c r="A26" s="49" t="s">
        <v>75</v>
      </c>
      <c r="B26" s="32"/>
      <c r="C26" s="57">
        <f>[2]Лист1!$D$24</f>
        <v>46103480</v>
      </c>
      <c r="D26" s="58">
        <f>[2]Лист1!$E$24</f>
        <v>31182601</v>
      </c>
    </row>
    <row r="27" spans="1:4" x14ac:dyDescent="0.25">
      <c r="A27" s="49" t="s">
        <v>101</v>
      </c>
      <c r="B27" s="32"/>
      <c r="C27" s="57">
        <f>[2]Лист1!$D$26</f>
        <v>2651262</v>
      </c>
      <c r="D27" s="58">
        <f>[2]Лист1!$E$26</f>
        <v>6208584</v>
      </c>
    </row>
    <row r="28" spans="1:4" ht="15.75" thickBot="1" x14ac:dyDescent="0.3">
      <c r="A28" s="49" t="s">
        <v>123</v>
      </c>
      <c r="B28" s="32"/>
      <c r="C28" s="57">
        <f>[2]Лист1!$D$27</f>
        <v>-1177729.6910399999</v>
      </c>
      <c r="D28" s="58">
        <f>[2]Лист1!$E$27</f>
        <v>-2066434</v>
      </c>
    </row>
    <row r="29" spans="1:4" ht="24.75" thickBot="1" x14ac:dyDescent="0.3">
      <c r="A29" s="54" t="s">
        <v>78</v>
      </c>
      <c r="B29" s="32"/>
      <c r="C29" s="17">
        <f>SUM(C9:C28)</f>
        <v>17494442.818979986</v>
      </c>
      <c r="D29" s="18">
        <f>SUM(D9:D28)</f>
        <v>-52813766</v>
      </c>
    </row>
    <row r="30" spans="1:4" x14ac:dyDescent="0.25">
      <c r="A30" s="54" t="s">
        <v>23</v>
      </c>
      <c r="B30" s="32"/>
      <c r="C30" s="57"/>
      <c r="D30" s="58"/>
    </row>
    <row r="31" spans="1:4" x14ac:dyDescent="0.25">
      <c r="A31" s="69"/>
      <c r="C31" s="70"/>
      <c r="D31" s="70"/>
    </row>
    <row r="32" spans="1:4" ht="24" customHeight="1" thickBot="1" x14ac:dyDescent="0.3">
      <c r="A32" s="54"/>
      <c r="B32" s="25"/>
      <c r="C32" s="136" t="str">
        <f>C5</f>
        <v>За период, закончившийся 30 сентября</v>
      </c>
      <c r="D32" s="136"/>
    </row>
    <row r="33" spans="1:4" ht="24.75" thickBot="1" x14ac:dyDescent="0.3">
      <c r="A33" s="54"/>
      <c r="B33" s="25" t="s">
        <v>0</v>
      </c>
      <c r="C33" s="62" t="s">
        <v>135</v>
      </c>
      <c r="D33" s="62" t="s">
        <v>92</v>
      </c>
    </row>
    <row r="34" spans="1:4" x14ac:dyDescent="0.25">
      <c r="A34" s="54" t="s">
        <v>79</v>
      </c>
      <c r="B34" s="40"/>
      <c r="C34" s="57"/>
      <c r="D34" s="57"/>
    </row>
    <row r="35" spans="1:4" x14ac:dyDescent="0.25">
      <c r="A35" s="55" t="s">
        <v>124</v>
      </c>
      <c r="B35" s="40"/>
      <c r="C35" s="57">
        <f>[2]Лист1!$D$30</f>
        <v>94652</v>
      </c>
      <c r="D35" s="58">
        <f>[2]Лист1!$E$30</f>
        <v>387143</v>
      </c>
    </row>
    <row r="36" spans="1:4" x14ac:dyDescent="0.25">
      <c r="A36" s="55" t="s">
        <v>80</v>
      </c>
      <c r="B36" s="32"/>
      <c r="C36" s="57">
        <f>[2]Лист1!$D$31</f>
        <v>-431804</v>
      </c>
      <c r="D36" s="58">
        <f>[2]Лист1!$E$31</f>
        <v>-443828</v>
      </c>
    </row>
    <row r="37" spans="1:4" x14ac:dyDescent="0.25">
      <c r="A37" s="55" t="s">
        <v>81</v>
      </c>
      <c r="B37" s="32"/>
      <c r="C37" s="57">
        <f>[2]Лист1!$D$32</f>
        <v>-352085</v>
      </c>
      <c r="D37" s="58">
        <f>[2]Лист1!$E$32</f>
        <v>-444916</v>
      </c>
    </row>
    <row r="38" spans="1:4" ht="25.5" x14ac:dyDescent="0.25">
      <c r="A38" s="56" t="s">
        <v>166</v>
      </c>
      <c r="B38" s="32"/>
      <c r="C38" s="57" t="s">
        <v>97</v>
      </c>
      <c r="D38" s="58">
        <f>[2]Лист1!$E$33</f>
        <v>203025</v>
      </c>
    </row>
    <row r="39" spans="1:4" ht="24" x14ac:dyDescent="0.25">
      <c r="A39" s="55" t="s">
        <v>125</v>
      </c>
      <c r="B39" s="32"/>
      <c r="C39" s="57">
        <f>[2]Лист1!$D$34</f>
        <v>487905948.40750003</v>
      </c>
      <c r="D39" s="58">
        <f>[2]Лист1!$E$34</f>
        <v>609264350</v>
      </c>
    </row>
    <row r="40" spans="1:4" ht="24" x14ac:dyDescent="0.25">
      <c r="A40" s="55" t="s">
        <v>126</v>
      </c>
      <c r="B40" s="32"/>
      <c r="C40" s="57">
        <f>[2]Лист1!$D$35</f>
        <v>-713746081</v>
      </c>
      <c r="D40" s="58">
        <f>[2]Лист1!$E$35</f>
        <v>-626586392</v>
      </c>
    </row>
    <row r="41" spans="1:4" ht="24" x14ac:dyDescent="0.25">
      <c r="A41" s="55" t="s">
        <v>127</v>
      </c>
      <c r="B41" s="40"/>
      <c r="C41" s="57">
        <f>[2]Лист1!$D$37</f>
        <v>-68675</v>
      </c>
      <c r="D41" s="58">
        <f>[2]Лист1!$E$37</f>
        <v>-209108</v>
      </c>
    </row>
    <row r="42" spans="1:4" ht="24" x14ac:dyDescent="0.25">
      <c r="A42" s="55" t="s">
        <v>181</v>
      </c>
      <c r="B42" s="40"/>
      <c r="C42" s="57" t="s">
        <v>97</v>
      </c>
      <c r="D42" s="58">
        <f>[2]Лист1!$E$36</f>
        <v>1791885</v>
      </c>
    </row>
    <row r="43" spans="1:4" x14ac:dyDescent="0.25">
      <c r="A43" s="139" t="s">
        <v>192</v>
      </c>
      <c r="B43" s="77"/>
      <c r="C43" s="80">
        <f>[2]Лист1!$D$38</f>
        <v>9257326</v>
      </c>
      <c r="D43" s="81">
        <f>[2]Лист1!$E$38</f>
        <v>10663324</v>
      </c>
    </row>
    <row r="44" spans="1:4" x14ac:dyDescent="0.25">
      <c r="A44" s="139" t="s">
        <v>193</v>
      </c>
      <c r="B44" s="77"/>
      <c r="C44" s="80">
        <f>[2]Лист1!$D$39</f>
        <v>-9999300</v>
      </c>
      <c r="D44" s="81">
        <f>[2]Лист1!$E$39</f>
        <v>-8144185</v>
      </c>
    </row>
    <row r="45" spans="1:4" x14ac:dyDescent="0.25">
      <c r="A45" s="55" t="s">
        <v>182</v>
      </c>
      <c r="B45" s="40"/>
      <c r="C45" s="57">
        <f>[2]Лист1!$D$40</f>
        <v>9157.9708000048995</v>
      </c>
      <c r="D45" s="58">
        <f>[2]Лист1!$E$40</f>
        <v>24668</v>
      </c>
    </row>
    <row r="46" spans="1:4" x14ac:dyDescent="0.25">
      <c r="A46" s="55" t="s">
        <v>101</v>
      </c>
      <c r="B46" s="40"/>
      <c r="C46" s="57">
        <f>[2]Лист1!$D$41</f>
        <v>20160</v>
      </c>
      <c r="D46" s="58">
        <f>[2]Лист1!$E$41</f>
        <v>1763837</v>
      </c>
    </row>
    <row r="47" spans="1:4" ht="15.75" thickBot="1" x14ac:dyDescent="0.3">
      <c r="A47" s="55" t="s">
        <v>123</v>
      </c>
      <c r="B47" s="40"/>
      <c r="C47" s="59">
        <f>[2]Лист1!$D$42</f>
        <v>-5867</v>
      </c>
      <c r="D47" s="60">
        <f>[2]Лист1!$E$42</f>
        <v>-556056</v>
      </c>
    </row>
    <row r="48" spans="1:4" ht="24.75" thickBot="1" x14ac:dyDescent="0.3">
      <c r="A48" s="54" t="s">
        <v>82</v>
      </c>
      <c r="B48" s="40"/>
      <c r="C48" s="59">
        <f>SUM(C35:C47)</f>
        <v>-227316567.62169996</v>
      </c>
      <c r="D48" s="83">
        <f>SUM(D35:D47)</f>
        <v>-12286253</v>
      </c>
    </row>
    <row r="49" spans="1:4" x14ac:dyDescent="0.25">
      <c r="A49" s="54"/>
      <c r="B49" s="99"/>
      <c r="C49" s="129"/>
      <c r="D49" s="131"/>
    </row>
    <row r="50" spans="1:4" x14ac:dyDescent="0.25">
      <c r="A50" s="54" t="s">
        <v>83</v>
      </c>
      <c r="B50" s="99"/>
      <c r="C50" s="130"/>
      <c r="D50" s="132"/>
    </row>
    <row r="51" spans="1:4" x14ac:dyDescent="0.25">
      <c r="A51" s="55" t="s">
        <v>102</v>
      </c>
      <c r="B51" s="55"/>
      <c r="C51" s="57">
        <v>30000000</v>
      </c>
      <c r="D51" s="58">
        <v>37880000</v>
      </c>
    </row>
    <row r="52" spans="1:4" x14ac:dyDescent="0.25">
      <c r="A52" s="55" t="s">
        <v>128</v>
      </c>
      <c r="B52" s="32"/>
      <c r="C52" s="57">
        <v>4208352</v>
      </c>
      <c r="D52" s="58">
        <v>120000000</v>
      </c>
    </row>
    <row r="53" spans="1:4" x14ac:dyDescent="0.25">
      <c r="A53" s="55" t="s">
        <v>194</v>
      </c>
      <c r="B53" s="75"/>
      <c r="C53" s="80"/>
      <c r="D53" s="81">
        <f>[2]Лист1!$E$48</f>
        <v>-10000000</v>
      </c>
    </row>
    <row r="54" spans="1:4" x14ac:dyDescent="0.25">
      <c r="A54" s="55" t="s">
        <v>167</v>
      </c>
      <c r="B54" s="32"/>
      <c r="C54" s="57">
        <v>-444323374</v>
      </c>
      <c r="D54" s="58">
        <f>[2]Лист1!$E$49</f>
        <v>-180378531</v>
      </c>
    </row>
    <row r="55" spans="1:4" x14ac:dyDescent="0.25">
      <c r="A55" s="55" t="s">
        <v>183</v>
      </c>
      <c r="B55" s="32"/>
      <c r="C55" s="57">
        <f>[2]Лист1!$D$50</f>
        <v>108268335</v>
      </c>
      <c r="D55" s="58">
        <f>[2]Лист1!$E$50</f>
        <v>104777180</v>
      </c>
    </row>
    <row r="56" spans="1:4" x14ac:dyDescent="0.25">
      <c r="A56" s="55" t="s">
        <v>84</v>
      </c>
      <c r="B56" s="32"/>
      <c r="C56" s="57">
        <f>[2]Лист1!$D$51</f>
        <v>-9528934</v>
      </c>
      <c r="D56" s="58">
        <f>[2]Лист1!$E$51</f>
        <v>-5237043</v>
      </c>
    </row>
    <row r="57" spans="1:4" x14ac:dyDescent="0.25">
      <c r="A57" s="55" t="s">
        <v>184</v>
      </c>
      <c r="B57" s="32"/>
      <c r="C57" s="57">
        <f>[2]Лист1!$D$52</f>
        <v>29800000</v>
      </c>
      <c r="D57" s="58" t="s">
        <v>97</v>
      </c>
    </row>
    <row r="58" spans="1:4" x14ac:dyDescent="0.25">
      <c r="A58" s="55" t="s">
        <v>85</v>
      </c>
      <c r="B58" s="32"/>
      <c r="C58" s="57">
        <f>[2]Лист1!$D$53</f>
        <v>-13255432</v>
      </c>
      <c r="D58" s="58">
        <f>[2]Лист1!$E$53</f>
        <v>-22929265</v>
      </c>
    </row>
    <row r="59" spans="1:4" x14ac:dyDescent="0.25">
      <c r="A59" s="55" t="s">
        <v>101</v>
      </c>
      <c r="B59" s="32"/>
      <c r="C59" s="57">
        <f>[2]Лист1!$D$54</f>
        <v>33952</v>
      </c>
      <c r="D59" s="58" t="s">
        <v>97</v>
      </c>
    </row>
    <row r="60" spans="1:4" ht="15.75" thickBot="1" x14ac:dyDescent="0.3">
      <c r="A60" s="55" t="s">
        <v>123</v>
      </c>
      <c r="B60" s="32"/>
      <c r="C60" s="59">
        <f>[2]Лист1!$D$55</f>
        <v>-24736</v>
      </c>
      <c r="D60" s="60">
        <v>-10250</v>
      </c>
    </row>
    <row r="61" spans="1:4" ht="15.75" thickBot="1" x14ac:dyDescent="0.3">
      <c r="A61" s="14" t="s">
        <v>86</v>
      </c>
      <c r="B61" s="32"/>
      <c r="C61" s="59">
        <f>SUM(C51:C60)</f>
        <v>-294821837</v>
      </c>
      <c r="D61" s="82">
        <f>SUM(D51:D60)</f>
        <v>44102091</v>
      </c>
    </row>
    <row r="62" spans="1:4" x14ac:dyDescent="0.25">
      <c r="A62" s="54" t="s">
        <v>23</v>
      </c>
      <c r="B62" s="32"/>
      <c r="C62" s="57"/>
      <c r="D62" s="58"/>
    </row>
    <row r="63" spans="1:4" x14ac:dyDescent="0.25">
      <c r="A63" s="55" t="s">
        <v>87</v>
      </c>
      <c r="B63" s="32"/>
      <c r="C63" s="57">
        <f>[2]Лист1!$D$58</f>
        <v>-8567519</v>
      </c>
      <c r="D63" s="58">
        <f>[2]Лист1!$E$58</f>
        <v>9729871</v>
      </c>
    </row>
    <row r="64" spans="1:4" ht="24" x14ac:dyDescent="0.25">
      <c r="A64" s="55" t="s">
        <v>168</v>
      </c>
      <c r="B64" s="32"/>
      <c r="C64" s="57">
        <f>[2]Лист1!$D$59</f>
        <v>-3650</v>
      </c>
      <c r="D64" s="58">
        <f>[2]Лист1!$E$59</f>
        <v>-26566</v>
      </c>
    </row>
    <row r="65" spans="1:4" ht="15.75" thickBot="1" x14ac:dyDescent="0.3">
      <c r="A65" s="55" t="s">
        <v>134</v>
      </c>
      <c r="B65" s="32"/>
      <c r="C65" s="59">
        <f>[2]Лист1!$D$60</f>
        <v>11928262</v>
      </c>
      <c r="D65" s="60">
        <f>[2]Лист1!$E$60</f>
        <v>-29772829</v>
      </c>
    </row>
    <row r="66" spans="1:4" x14ac:dyDescent="0.25">
      <c r="A66" s="54" t="s">
        <v>88</v>
      </c>
      <c r="B66" s="32"/>
      <c r="C66" s="57">
        <f>[2]Лист1!$D$61</f>
        <v>-501286868.80271995</v>
      </c>
      <c r="D66" s="58">
        <f>D48+D61+D63+D64+D65+D29</f>
        <v>-41067452</v>
      </c>
    </row>
    <row r="67" spans="1:4" x14ac:dyDescent="0.25">
      <c r="A67" s="55"/>
      <c r="B67" s="99">
        <v>3</v>
      </c>
      <c r="C67" s="130">
        <v>737831740</v>
      </c>
      <c r="D67" s="132">
        <v>257786972</v>
      </c>
    </row>
    <row r="68" spans="1:4" ht="15.75" thickBot="1" x14ac:dyDescent="0.3">
      <c r="A68" s="55" t="s">
        <v>89</v>
      </c>
      <c r="B68" s="99"/>
      <c r="C68" s="133"/>
      <c r="D68" s="134"/>
    </row>
    <row r="69" spans="1:4" ht="15.75" thickBot="1" x14ac:dyDescent="0.3">
      <c r="A69" s="54" t="s">
        <v>90</v>
      </c>
      <c r="B69" s="32">
        <v>3</v>
      </c>
      <c r="C69" s="15">
        <f>C66+C67</f>
        <v>236544871.19728005</v>
      </c>
      <c r="D69" s="15">
        <f>D66+D67</f>
        <v>216719520</v>
      </c>
    </row>
    <row r="70" spans="1:4" ht="15.75" thickTop="1" x14ac:dyDescent="0.25"/>
  </sheetData>
  <mergeCells count="11">
    <mergeCell ref="B49:B50"/>
    <mergeCell ref="C49:C50"/>
    <mergeCell ref="D49:D50"/>
    <mergeCell ref="B67:B68"/>
    <mergeCell ref="C67:C68"/>
    <mergeCell ref="D67:D68"/>
    <mergeCell ref="C5:D5"/>
    <mergeCell ref="B7:B8"/>
    <mergeCell ref="C7:C8"/>
    <mergeCell ref="D7:D8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ДДС</vt:lpstr>
      <vt:lpstr>ДДС!Cash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МЕДЕУОВ Расул Болатович</dc:creator>
  <cp:lastModifiedBy>МАМАЕВА Татьяна Викторона</cp:lastModifiedBy>
  <dcterms:created xsi:type="dcterms:W3CDTF">2018-05-01T13:14:55Z</dcterms:created>
  <dcterms:modified xsi:type="dcterms:W3CDTF">2019-11-19T06:45:21Z</dcterms:modified>
</cp:coreProperties>
</file>